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90" yWindow="435" windowWidth="21480" windowHeight="11385" tabRatio="581" firstSheet="11" activeTab="18"/>
  </bookViews>
  <sheets>
    <sheet name="ETCA-I-01" sheetId="2" r:id="rId1"/>
    <sheet name="ETCA-I-01-A (EDO RESULTADOS)" sheetId="1" r:id="rId2"/>
    <sheet name="ETCA-I-01-B" sheetId="23" r:id="rId3"/>
    <sheet name="ETCA-I-02" sheetId="3" r:id="rId4"/>
    <sheet name="ETCA-I-03" sheetId="5" r:id="rId5"/>
    <sheet name="ETCA-I-04" sheetId="26" r:id="rId6"/>
    <sheet name="ETCA-I-06" sheetId="6" r:id="rId7"/>
    <sheet name="ETCA-I-07" sheetId="7" r:id="rId8"/>
    <sheet name="ETCA-II-08" sheetId="8" r:id="rId9"/>
    <sheet name="ETCA-II-08-A...CONCIL. INGRESOS" sheetId="21" r:id="rId10"/>
    <sheet name="ETCA-II-09" sheetId="11" r:id="rId11"/>
    <sheet name="ETCA-II-09-A" sheetId="41" r:id="rId12"/>
    <sheet name="ETCA-II-09-B" sheetId="29" r:id="rId13"/>
    <sheet name="ETCA-II-09-C" sheetId="30" r:id="rId14"/>
    <sheet name="ETCA-II-09-D.CONCIL. EGRESOS" sheetId="24" r:id="rId15"/>
    <sheet name="ETCA-II-10" sheetId="16" r:id="rId16"/>
    <sheet name="ETCA-II-11" sheetId="19" r:id="rId17"/>
    <sheet name="ETCA-II-12" sheetId="20" r:id="rId18"/>
    <sheet name="ETCA-III-13" sheetId="40" r:id="rId19"/>
    <sheet name="ETCA-III-14" sheetId="36" r:id="rId20"/>
    <sheet name="ETCA-III-15" sheetId="22" r:id="rId21"/>
    <sheet name="ETCA-IV-15" sheetId="27" r:id="rId22"/>
    <sheet name="ETCA-iv-16" sheetId="37" r:id="rId23"/>
    <sheet name="ETCA-IV-17" sheetId="38" r:id="rId24"/>
  </sheets>
  <externalReferences>
    <externalReference r:id="rId25"/>
    <externalReference r:id="rId26"/>
  </externalReferences>
  <definedNames>
    <definedName name="_xlnm._FilterDatabase" localSheetId="0" hidden="1">'ETCA-I-01'!$A$1:$G$49</definedName>
    <definedName name="_xlnm._FilterDatabase" localSheetId="4" hidden="1">'ETCA-I-03'!$A$1:$C$69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'ETCA-I-01'!$A$1:$G$64</definedName>
    <definedName name="_xlnm.Print_Area" localSheetId="1">'ETCA-I-01-A (EDO RESULTADOS)'!$A$1:$D$70</definedName>
    <definedName name="_xlnm.Print_Area" localSheetId="2">'ETCA-I-01-B'!$A$1:$D$64</definedName>
    <definedName name="_xlnm.Print_Area" localSheetId="4">'ETCA-I-03'!$A$1:$C$65</definedName>
    <definedName name="_xlnm.Print_Area" localSheetId="5">'ETCA-I-04'!$A$1:$I$47</definedName>
    <definedName name="_xlnm.Print_Area" localSheetId="8">'ETCA-II-08'!$A$1:$K$61</definedName>
    <definedName name="_xlnm.Print_Area" localSheetId="10">'ETCA-II-09'!$A$1:$K$25</definedName>
    <definedName name="_xlnm.Print_Area" localSheetId="11">'ETCA-II-09-A'!$A$1:$K$222</definedName>
    <definedName name="_xlnm.Print_Area" localSheetId="12">'ETCA-II-09-B'!$A$1:$J$27</definedName>
    <definedName name="_xlnm.Print_Area" localSheetId="15">'ETCA-II-10'!$A$1:$E$43</definedName>
    <definedName name="_xlnm.Print_Area" localSheetId="16">'ETCA-II-11'!$A$1:$D$43</definedName>
    <definedName name="_xlnm.Print_Area" localSheetId="20">'ETCA-III-15'!$A$1:$O$82</definedName>
    <definedName name="_xlnm.Print_Area" localSheetId="21">'ETCA-IV-15'!$A$1:$D$27</definedName>
    <definedName name="_xlnm.Database" localSheetId="5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 localSheetId="21">#REF!</definedName>
    <definedName name="_xlnm.Database">#REF!</definedName>
    <definedName name="_xlnm.Print_Titles" localSheetId="1">'ETCA-I-01-A (EDO RESULTADOS)'!$2:$5</definedName>
    <definedName name="_xlnm.Print_Titles" localSheetId="4">'ETCA-I-03'!$1:$5</definedName>
  </definedNames>
  <calcPr calcId="145621"/>
</workbook>
</file>

<file path=xl/calcChain.xml><?xml version="1.0" encoding="utf-8"?>
<calcChain xmlns="http://schemas.openxmlformats.org/spreadsheetml/2006/main">
  <c r="K162" i="41" l="1"/>
  <c r="E162" i="41"/>
  <c r="J162" i="41"/>
  <c r="J215" i="41" l="1"/>
  <c r="J12" i="29"/>
  <c r="J10" i="29"/>
  <c r="D29" i="24"/>
  <c r="D184" i="41"/>
  <c r="D173" i="41"/>
  <c r="D169" i="41"/>
  <c r="D158" i="41"/>
  <c r="D139" i="41"/>
  <c r="D132" i="41"/>
  <c r="D131" i="41"/>
  <c r="D126" i="41"/>
  <c r="D120" i="41"/>
  <c r="D114" i="41"/>
  <c r="D50" i="41"/>
  <c r="D48" i="41"/>
  <c r="D98" i="41"/>
  <c r="D57" i="23"/>
  <c r="D54" i="23"/>
  <c r="D28" i="23"/>
  <c r="C28" i="23"/>
  <c r="D42" i="23"/>
  <c r="D39" i="23"/>
  <c r="D35" i="23"/>
  <c r="D20" i="23"/>
  <c r="C54" i="23"/>
  <c r="C57" i="23"/>
  <c r="C20" i="23"/>
  <c r="J9" i="11" l="1"/>
  <c r="M17" i="40" l="1"/>
  <c r="J17" i="40"/>
  <c r="D120" i="30"/>
  <c r="E120" i="30"/>
  <c r="F120" i="30"/>
  <c r="G120" i="30"/>
  <c r="J120" i="30"/>
  <c r="C120" i="30"/>
  <c r="C145" i="30" s="1"/>
  <c r="D145" i="30"/>
  <c r="E145" i="30"/>
  <c r="F145" i="30"/>
  <c r="G145" i="30"/>
  <c r="J145" i="30"/>
  <c r="D100" i="30"/>
  <c r="E100" i="30"/>
  <c r="F100" i="30"/>
  <c r="G100" i="30"/>
  <c r="J100" i="30"/>
  <c r="C100" i="30"/>
  <c r="E44" i="30"/>
  <c r="J44" i="30"/>
  <c r="D73" i="30"/>
  <c r="E73" i="30"/>
  <c r="F73" i="30"/>
  <c r="G73" i="30"/>
  <c r="J73" i="30"/>
  <c r="C73" i="30"/>
  <c r="G44" i="30"/>
  <c r="F44" i="30"/>
  <c r="D44" i="30"/>
  <c r="C44" i="30"/>
  <c r="I11" i="30"/>
  <c r="I12" i="30"/>
  <c r="I13" i="30"/>
  <c r="I14" i="30"/>
  <c r="I15" i="30"/>
  <c r="I16" i="30"/>
  <c r="I17" i="30"/>
  <c r="I18" i="30"/>
  <c r="I19" i="30"/>
  <c r="I20" i="30"/>
  <c r="I21" i="30"/>
  <c r="H12" i="30"/>
  <c r="H13" i="30"/>
  <c r="H14" i="30"/>
  <c r="H15" i="30"/>
  <c r="H16" i="30"/>
  <c r="H17" i="30"/>
  <c r="H18" i="30"/>
  <c r="H19" i="30"/>
  <c r="H20" i="30"/>
  <c r="H21" i="30"/>
  <c r="H11" i="30"/>
  <c r="I10" i="29" l="1"/>
  <c r="I12" i="29"/>
  <c r="H12" i="29"/>
  <c r="I207" i="41" l="1"/>
  <c r="I206" i="41" s="1"/>
  <c r="I205" i="41" s="1"/>
  <c r="I204" i="41"/>
  <c r="I203" i="41" s="1"/>
  <c r="I202" i="41" s="1"/>
  <c r="I201" i="41"/>
  <c r="I200" i="41" s="1"/>
  <c r="I199" i="41"/>
  <c r="I198" i="41" s="1"/>
  <c r="I197" i="41"/>
  <c r="I196" i="41" s="1"/>
  <c r="I194" i="41"/>
  <c r="I193" i="41" s="1"/>
  <c r="I192" i="41"/>
  <c r="I191" i="41" s="1"/>
  <c r="I190" i="41"/>
  <c r="I189" i="41" s="1"/>
  <c r="I184" i="41"/>
  <c r="I183" i="41" s="1"/>
  <c r="I182" i="41" s="1"/>
  <c r="I181" i="41"/>
  <c r="I180" i="41" s="1"/>
  <c r="I179" i="41" s="1"/>
  <c r="I178" i="41"/>
  <c r="I177" i="41" s="1"/>
  <c r="I176" i="41"/>
  <c r="I175" i="41" s="1"/>
  <c r="I174" i="41"/>
  <c r="I173" i="41"/>
  <c r="I171" i="41"/>
  <c r="I170" i="41" s="1"/>
  <c r="I169" i="41"/>
  <c r="I168" i="41" s="1"/>
  <c r="I166" i="41"/>
  <c r="I165" i="41" s="1"/>
  <c r="I164" i="41"/>
  <c r="I163" i="41" s="1"/>
  <c r="I162" i="41"/>
  <c r="I161" i="41"/>
  <c r="I159" i="41"/>
  <c r="I158" i="41" s="1"/>
  <c r="I157" i="41"/>
  <c r="I156" i="41"/>
  <c r="I154" i="41"/>
  <c r="I153" i="41" s="1"/>
  <c r="I152" i="41"/>
  <c r="I151" i="41" s="1"/>
  <c r="I149" i="41"/>
  <c r="I148" i="41" s="1"/>
  <c r="I147" i="41"/>
  <c r="I146" i="41" s="1"/>
  <c r="I144" i="41"/>
  <c r="I143" i="41" s="1"/>
  <c r="I142" i="41"/>
  <c r="I141" i="41"/>
  <c r="I139" i="41"/>
  <c r="I138" i="41" s="1"/>
  <c r="I137" i="41"/>
  <c r="I136" i="41"/>
  <c r="I134" i="41"/>
  <c r="I133" i="41" s="1"/>
  <c r="I132" i="41"/>
  <c r="I131" i="41" s="1"/>
  <c r="I129" i="41"/>
  <c r="I128" i="41" s="1"/>
  <c r="I127" i="41"/>
  <c r="I126" i="41"/>
  <c r="I124" i="41"/>
  <c r="I123" i="41" s="1"/>
  <c r="I121" i="41"/>
  <c r="I120" i="41"/>
  <c r="I118" i="41"/>
  <c r="I117" i="41" s="1"/>
  <c r="I116" i="41"/>
  <c r="I115" i="41" s="1"/>
  <c r="I114" i="41"/>
  <c r="I113" i="41" s="1"/>
  <c r="I112" i="41"/>
  <c r="I111" i="41" s="1"/>
  <c r="I110" i="41"/>
  <c r="I109" i="41" s="1"/>
  <c r="I108" i="41"/>
  <c r="I107" i="41" s="1"/>
  <c r="I102" i="41"/>
  <c r="I101" i="41"/>
  <c r="I99" i="41"/>
  <c r="I98" i="41" s="1"/>
  <c r="I97" i="41"/>
  <c r="I96" i="41"/>
  <c r="I94" i="41"/>
  <c r="I93" i="41" s="1"/>
  <c r="I91" i="41"/>
  <c r="I90" i="41" s="1"/>
  <c r="I89" i="41" s="1"/>
  <c r="I88" i="41"/>
  <c r="I87" i="41" s="1"/>
  <c r="I86" i="41"/>
  <c r="I85" i="41" s="1"/>
  <c r="I83" i="41"/>
  <c r="I82" i="41"/>
  <c r="I79" i="41"/>
  <c r="I78" i="41" s="1"/>
  <c r="I77" i="41"/>
  <c r="I76" i="41"/>
  <c r="I73" i="41"/>
  <c r="I72" i="41"/>
  <c r="I70" i="41"/>
  <c r="I69" i="41" s="1"/>
  <c r="I67" i="41"/>
  <c r="I66" i="41" s="1"/>
  <c r="I65" i="41"/>
  <c r="I64" i="41"/>
  <c r="I61" i="41"/>
  <c r="I60" i="41" s="1"/>
  <c r="I59" i="41"/>
  <c r="I58" i="41" s="1"/>
  <c r="I57" i="41"/>
  <c r="I56" i="41" s="1"/>
  <c r="I55" i="41"/>
  <c r="I54" i="41" s="1"/>
  <c r="I53" i="41"/>
  <c r="I52" i="41" s="1"/>
  <c r="I51" i="41"/>
  <c r="I50" i="41" s="1"/>
  <c r="I49" i="41"/>
  <c r="I42" i="41"/>
  <c r="H42" i="41"/>
  <c r="I37" i="41"/>
  <c r="I38" i="41"/>
  <c r="I39" i="41"/>
  <c r="I35" i="41"/>
  <c r="I33" i="41"/>
  <c r="I24" i="41"/>
  <c r="I25" i="41"/>
  <c r="I26" i="41"/>
  <c r="I27" i="41"/>
  <c r="I28" i="41"/>
  <c r="I29" i="41"/>
  <c r="I30" i="41"/>
  <c r="I31" i="41"/>
  <c r="I21" i="41"/>
  <c r="I18" i="41"/>
  <c r="I19" i="41"/>
  <c r="I13" i="41"/>
  <c r="H13" i="41"/>
  <c r="H207" i="41"/>
  <c r="H204" i="41"/>
  <c r="H201" i="41"/>
  <c r="H199" i="41"/>
  <c r="H197" i="41"/>
  <c r="H194" i="41"/>
  <c r="H192" i="41"/>
  <c r="H190" i="41"/>
  <c r="H184" i="41"/>
  <c r="H181" i="41"/>
  <c r="H178" i="41"/>
  <c r="H176" i="41"/>
  <c r="H174" i="41"/>
  <c r="H173" i="41"/>
  <c r="H171" i="41"/>
  <c r="H169" i="41"/>
  <c r="H166" i="41"/>
  <c r="H164" i="41"/>
  <c r="H162" i="41"/>
  <c r="H161" i="41"/>
  <c r="H159" i="41"/>
  <c r="H157" i="41"/>
  <c r="H156" i="41"/>
  <c r="H154" i="41"/>
  <c r="H152" i="41"/>
  <c r="H149" i="41"/>
  <c r="H147" i="41"/>
  <c r="H144" i="41"/>
  <c r="H142" i="41"/>
  <c r="H141" i="41"/>
  <c r="H134" i="41"/>
  <c r="H132" i="41"/>
  <c r="H129" i="41"/>
  <c r="H126" i="41"/>
  <c r="H124" i="41"/>
  <c r="H121" i="41"/>
  <c r="H120" i="41"/>
  <c r="H118" i="41"/>
  <c r="H116" i="41"/>
  <c r="H114" i="41"/>
  <c r="H112" i="41"/>
  <c r="H110" i="41"/>
  <c r="H108" i="41"/>
  <c r="H101" i="41"/>
  <c r="H99" i="41"/>
  <c r="H97" i="41"/>
  <c r="H94" i="41"/>
  <c r="H91" i="41"/>
  <c r="H88" i="41"/>
  <c r="H86" i="41"/>
  <c r="H83" i="41"/>
  <c r="H82" i="41"/>
  <c r="H79" i="41"/>
  <c r="H77" i="41"/>
  <c r="H76" i="41"/>
  <c r="H73" i="41"/>
  <c r="H72" i="41"/>
  <c r="H70" i="41"/>
  <c r="H67" i="41"/>
  <c r="H65" i="41"/>
  <c r="H64" i="41"/>
  <c r="H61" i="41"/>
  <c r="H59" i="41"/>
  <c r="H57" i="41"/>
  <c r="H55" i="41"/>
  <c r="H53" i="41"/>
  <c r="H51" i="41"/>
  <c r="H49" i="41"/>
  <c r="H39" i="41"/>
  <c r="H38" i="41"/>
  <c r="H37" i="41"/>
  <c r="H35" i="41"/>
  <c r="H33" i="41"/>
  <c r="H31" i="41"/>
  <c r="H30" i="41"/>
  <c r="H29" i="41"/>
  <c r="H28" i="41"/>
  <c r="H27" i="41"/>
  <c r="H26" i="41"/>
  <c r="H25" i="41"/>
  <c r="H24" i="41"/>
  <c r="H21" i="41"/>
  <c r="H19" i="41"/>
  <c r="H18" i="41"/>
  <c r="I17" i="41"/>
  <c r="H17" i="41"/>
  <c r="I16" i="41"/>
  <c r="H16" i="41"/>
  <c r="H139" i="41"/>
  <c r="H137" i="41"/>
  <c r="H136" i="41"/>
  <c r="H127" i="41"/>
  <c r="H102" i="41"/>
  <c r="H96" i="41"/>
  <c r="I188" i="41" l="1"/>
  <c r="I187" i="41" s="1"/>
  <c r="I140" i="41"/>
  <c r="I63" i="41"/>
  <c r="I100" i="41"/>
  <c r="I119" i="41"/>
  <c r="I106" i="41" s="1"/>
  <c r="I135" i="41"/>
  <c r="I75" i="41"/>
  <c r="I74" i="41" s="1"/>
  <c r="I160" i="41"/>
  <c r="I172" i="41"/>
  <c r="I167" i="41" s="1"/>
  <c r="I81" i="41"/>
  <c r="I80" i="41" s="1"/>
  <c r="I62" i="41"/>
  <c r="I71" i="41"/>
  <c r="I68" i="41" s="1"/>
  <c r="I84" i="41"/>
  <c r="I155" i="41"/>
  <c r="I150" i="41" s="1"/>
  <c r="I145" i="41"/>
  <c r="I195" i="41"/>
  <c r="I95" i="41"/>
  <c r="I125" i="41"/>
  <c r="I122" i="41" s="1"/>
  <c r="I130" i="41"/>
  <c r="I92" i="41" l="1"/>
  <c r="I105" i="41"/>
  <c r="C12" i="41"/>
  <c r="C11" i="41" s="1"/>
  <c r="D12" i="41"/>
  <c r="D11" i="41" s="1"/>
  <c r="F12" i="41"/>
  <c r="F11" i="41" s="1"/>
  <c r="G12" i="41"/>
  <c r="G11" i="41" s="1"/>
  <c r="E13" i="41"/>
  <c r="J13" i="41" s="1"/>
  <c r="J12" i="41" s="1"/>
  <c r="J11" i="41" s="1"/>
  <c r="H12" i="41"/>
  <c r="H11" i="41" s="1"/>
  <c r="I12" i="41"/>
  <c r="I11" i="41" s="1"/>
  <c r="C15" i="41"/>
  <c r="D15" i="41"/>
  <c r="F15" i="41"/>
  <c r="G15" i="41"/>
  <c r="E16" i="41"/>
  <c r="K16" i="41" s="1"/>
  <c r="E17" i="41"/>
  <c r="J17" i="41" s="1"/>
  <c r="E18" i="41"/>
  <c r="K18" i="41" s="1"/>
  <c r="E19" i="41"/>
  <c r="K19" i="41" s="1"/>
  <c r="J19" i="41"/>
  <c r="C20" i="41"/>
  <c r="D20" i="41"/>
  <c r="F20" i="41"/>
  <c r="G20" i="41"/>
  <c r="E21" i="41"/>
  <c r="J21" i="41" s="1"/>
  <c r="J20" i="41" s="1"/>
  <c r="H20" i="41"/>
  <c r="I20" i="41"/>
  <c r="C23" i="41"/>
  <c r="D23" i="41"/>
  <c r="F23" i="41"/>
  <c r="G23" i="41"/>
  <c r="E24" i="41"/>
  <c r="K24" i="41" s="1"/>
  <c r="E25" i="41"/>
  <c r="K25" i="41" s="1"/>
  <c r="E26" i="41"/>
  <c r="K26" i="41" s="1"/>
  <c r="E27" i="41"/>
  <c r="K27" i="41" s="1"/>
  <c r="J27" i="41"/>
  <c r="E28" i="41"/>
  <c r="K28" i="41" s="1"/>
  <c r="E29" i="41"/>
  <c r="J29" i="41" s="1"/>
  <c r="E30" i="41"/>
  <c r="K30" i="41" s="1"/>
  <c r="E31" i="41"/>
  <c r="J31" i="41" s="1"/>
  <c r="C32" i="41"/>
  <c r="D32" i="41"/>
  <c r="F32" i="41"/>
  <c r="G32" i="41"/>
  <c r="E33" i="41"/>
  <c r="E32" i="41" s="1"/>
  <c r="H32" i="41"/>
  <c r="I32" i="41"/>
  <c r="C34" i="41"/>
  <c r="D34" i="41"/>
  <c r="F34" i="41"/>
  <c r="G34" i="41"/>
  <c r="E35" i="41"/>
  <c r="E34" i="41" s="1"/>
  <c r="H34" i="41"/>
  <c r="I34" i="41"/>
  <c r="C36" i="41"/>
  <c r="D36" i="41"/>
  <c r="F36" i="41"/>
  <c r="G36" i="41"/>
  <c r="E37" i="41"/>
  <c r="K37" i="41" s="1"/>
  <c r="E38" i="41"/>
  <c r="K38" i="41" s="1"/>
  <c r="E39" i="41"/>
  <c r="K39" i="41" s="1"/>
  <c r="J39" i="41"/>
  <c r="C41" i="41"/>
  <c r="C40" i="41" s="1"/>
  <c r="D41" i="41"/>
  <c r="D40" i="41" s="1"/>
  <c r="F41" i="41"/>
  <c r="F40" i="41" s="1"/>
  <c r="G41" i="41"/>
  <c r="G40" i="41" s="1"/>
  <c r="E42" i="41"/>
  <c r="J42" i="41" s="1"/>
  <c r="J41" i="41" s="1"/>
  <c r="J40" i="41" s="1"/>
  <c r="H41" i="41"/>
  <c r="H40" i="41" s="1"/>
  <c r="I41" i="41"/>
  <c r="I40" i="41" s="1"/>
  <c r="C48" i="41"/>
  <c r="E48" i="41" s="1"/>
  <c r="F48" i="41"/>
  <c r="G48" i="41"/>
  <c r="E49" i="41"/>
  <c r="J49" i="41" s="1"/>
  <c r="H48" i="41"/>
  <c r="I48" i="41"/>
  <c r="C50" i="41"/>
  <c r="F50" i="41"/>
  <c r="G50" i="41"/>
  <c r="E51" i="41"/>
  <c r="K51" i="41" s="1"/>
  <c r="H50" i="41"/>
  <c r="C52" i="41"/>
  <c r="D52" i="41"/>
  <c r="F52" i="41"/>
  <c r="G52" i="41"/>
  <c r="E53" i="41"/>
  <c r="E52" i="41" s="1"/>
  <c r="H52" i="41"/>
  <c r="C54" i="41"/>
  <c r="D54" i="41"/>
  <c r="F54" i="41"/>
  <c r="G54" i="41"/>
  <c r="E55" i="41"/>
  <c r="E54" i="41" s="1"/>
  <c r="H54" i="41"/>
  <c r="C56" i="41"/>
  <c r="D56" i="41"/>
  <c r="F56" i="41"/>
  <c r="G56" i="41"/>
  <c r="E57" i="41"/>
  <c r="J57" i="41" s="1"/>
  <c r="J56" i="41" s="1"/>
  <c r="H56" i="41"/>
  <c r="C58" i="41"/>
  <c r="D58" i="41"/>
  <c r="F58" i="41"/>
  <c r="G58" i="41"/>
  <c r="E59" i="41"/>
  <c r="E58" i="41" s="1"/>
  <c r="H58" i="41"/>
  <c r="C60" i="41"/>
  <c r="D60" i="41"/>
  <c r="F60" i="41"/>
  <c r="G60" i="41"/>
  <c r="E61" i="41"/>
  <c r="J61" i="41" s="1"/>
  <c r="J60" i="41" s="1"/>
  <c r="H60" i="41"/>
  <c r="C63" i="41"/>
  <c r="D63" i="41"/>
  <c r="F63" i="41"/>
  <c r="G63" i="41"/>
  <c r="E64" i="41"/>
  <c r="K64" i="41" s="1"/>
  <c r="H63" i="41"/>
  <c r="E65" i="41"/>
  <c r="J65" i="41" s="1"/>
  <c r="K65" i="41"/>
  <c r="C66" i="41"/>
  <c r="D66" i="41"/>
  <c r="F66" i="41"/>
  <c r="G66" i="41"/>
  <c r="H66" i="41"/>
  <c r="E67" i="41"/>
  <c r="E66" i="41" s="1"/>
  <c r="C69" i="41"/>
  <c r="D69" i="41"/>
  <c r="F69" i="41"/>
  <c r="F68" i="41" s="1"/>
  <c r="G69" i="41"/>
  <c r="E70" i="41"/>
  <c r="E69" i="41" s="1"/>
  <c r="H69" i="41"/>
  <c r="C71" i="41"/>
  <c r="D71" i="41"/>
  <c r="F71" i="41"/>
  <c r="G71" i="41"/>
  <c r="E72" i="41"/>
  <c r="K72" i="41" s="1"/>
  <c r="E73" i="41"/>
  <c r="J73" i="41" s="1"/>
  <c r="C75" i="41"/>
  <c r="D75" i="41"/>
  <c r="F75" i="41"/>
  <c r="F74" i="41" s="1"/>
  <c r="G75" i="41"/>
  <c r="E76" i="41"/>
  <c r="J76" i="41" s="1"/>
  <c r="E77" i="41"/>
  <c r="J77" i="41" s="1"/>
  <c r="H75" i="41"/>
  <c r="C78" i="41"/>
  <c r="D78" i="41"/>
  <c r="G78" i="41"/>
  <c r="E79" i="41"/>
  <c r="K79" i="41" s="1"/>
  <c r="H78" i="41"/>
  <c r="C81" i="41"/>
  <c r="C80" i="41" s="1"/>
  <c r="D81" i="41"/>
  <c r="D80" i="41" s="1"/>
  <c r="F81" i="41"/>
  <c r="F80" i="41" s="1"/>
  <c r="G81" i="41"/>
  <c r="G80" i="41" s="1"/>
  <c r="E82" i="41"/>
  <c r="J82" i="41" s="1"/>
  <c r="K82" i="41"/>
  <c r="E83" i="41"/>
  <c r="J83" i="41" s="1"/>
  <c r="H81" i="41"/>
  <c r="H80" i="41" s="1"/>
  <c r="C85" i="41"/>
  <c r="D85" i="41"/>
  <c r="F85" i="41"/>
  <c r="G85" i="41"/>
  <c r="E86" i="41"/>
  <c r="E85" i="41" s="1"/>
  <c r="H85" i="41"/>
  <c r="C87" i="41"/>
  <c r="D87" i="41"/>
  <c r="E87" i="41"/>
  <c r="F87" i="41"/>
  <c r="F84" i="41" s="1"/>
  <c r="G87" i="41"/>
  <c r="H87" i="41"/>
  <c r="J88" i="41"/>
  <c r="J87" i="41" s="1"/>
  <c r="C90" i="41"/>
  <c r="C89" i="41" s="1"/>
  <c r="D90" i="41"/>
  <c r="D89" i="41" s="1"/>
  <c r="F90" i="41"/>
  <c r="F89" i="41" s="1"/>
  <c r="G90" i="41"/>
  <c r="G89" i="41" s="1"/>
  <c r="J90" i="41"/>
  <c r="J89" i="41" s="1"/>
  <c r="E91" i="41"/>
  <c r="E90" i="41" s="1"/>
  <c r="E89" i="41" s="1"/>
  <c r="H90" i="41"/>
  <c r="H89" i="41" s="1"/>
  <c r="C93" i="41"/>
  <c r="D93" i="41"/>
  <c r="F93" i="41"/>
  <c r="G93" i="41"/>
  <c r="E94" i="41"/>
  <c r="E93" i="41" s="1"/>
  <c r="H93" i="41"/>
  <c r="C95" i="41"/>
  <c r="D95" i="41"/>
  <c r="F95" i="41"/>
  <c r="G95" i="41"/>
  <c r="E96" i="41"/>
  <c r="J96" i="41" s="1"/>
  <c r="E97" i="41"/>
  <c r="J97" i="41" s="1"/>
  <c r="C98" i="41"/>
  <c r="F98" i="41"/>
  <c r="G98" i="41"/>
  <c r="E99" i="41"/>
  <c r="J99" i="41" s="1"/>
  <c r="J98" i="41" s="1"/>
  <c r="H98" i="41"/>
  <c r="C100" i="41"/>
  <c r="D100" i="41"/>
  <c r="F100" i="41"/>
  <c r="G100" i="41"/>
  <c r="E101" i="41"/>
  <c r="J101" i="41" s="1"/>
  <c r="H100" i="41"/>
  <c r="E102" i="41"/>
  <c r="C107" i="41"/>
  <c r="F107" i="41"/>
  <c r="G107" i="41"/>
  <c r="E108" i="41"/>
  <c r="H107" i="41"/>
  <c r="C109" i="41"/>
  <c r="D109" i="41"/>
  <c r="F109" i="41"/>
  <c r="G109" i="41"/>
  <c r="E110" i="41"/>
  <c r="J110" i="41" s="1"/>
  <c r="J109" i="41" s="1"/>
  <c r="H109" i="41"/>
  <c r="C111" i="41"/>
  <c r="D111" i="41"/>
  <c r="F111" i="41"/>
  <c r="G111" i="41"/>
  <c r="E112" i="41"/>
  <c r="J112" i="41" s="1"/>
  <c r="J111" i="41" s="1"/>
  <c r="H111" i="41"/>
  <c r="C113" i="41"/>
  <c r="D113" i="41"/>
  <c r="F113" i="41"/>
  <c r="G113" i="41"/>
  <c r="E114" i="41"/>
  <c r="J114" i="41" s="1"/>
  <c r="J113" i="41" s="1"/>
  <c r="H113" i="41"/>
  <c r="C115" i="41"/>
  <c r="D115" i="41"/>
  <c r="F115" i="41"/>
  <c r="G115" i="41"/>
  <c r="E116" i="41"/>
  <c r="E115" i="41" s="1"/>
  <c r="H115" i="41"/>
  <c r="C117" i="41"/>
  <c r="D117" i="41"/>
  <c r="F117" i="41"/>
  <c r="G117" i="41"/>
  <c r="E118" i="41"/>
  <c r="J118" i="41" s="1"/>
  <c r="J117" i="41" s="1"/>
  <c r="H117" i="41"/>
  <c r="C119" i="41"/>
  <c r="D119" i="41"/>
  <c r="F119" i="41"/>
  <c r="G119" i="41"/>
  <c r="E120" i="41"/>
  <c r="E121" i="41"/>
  <c r="J121" i="41" s="1"/>
  <c r="H119" i="41"/>
  <c r="C123" i="41"/>
  <c r="D123" i="41"/>
  <c r="F123" i="41"/>
  <c r="G123" i="41"/>
  <c r="E124" i="41"/>
  <c r="E123" i="41" s="1"/>
  <c r="H123" i="41"/>
  <c r="C125" i="41"/>
  <c r="D125" i="41"/>
  <c r="F125" i="41"/>
  <c r="G125" i="41"/>
  <c r="E126" i="41"/>
  <c r="K126" i="41" s="1"/>
  <c r="E127" i="41"/>
  <c r="J127" i="41" s="1"/>
  <c r="C128" i="41"/>
  <c r="D128" i="41"/>
  <c r="F128" i="41"/>
  <c r="G128" i="41"/>
  <c r="E129" i="41"/>
  <c r="E128" i="41" s="1"/>
  <c r="H128" i="41"/>
  <c r="C131" i="41"/>
  <c r="F131" i="41"/>
  <c r="G131" i="41"/>
  <c r="E132" i="41"/>
  <c r="E131" i="41" s="1"/>
  <c r="H131" i="41"/>
  <c r="C133" i="41"/>
  <c r="D133" i="41"/>
  <c r="E133" i="41"/>
  <c r="F133" i="41"/>
  <c r="G133" i="41"/>
  <c r="E134" i="41"/>
  <c r="J134" i="41" s="1"/>
  <c r="J133" i="41" s="1"/>
  <c r="H133" i="41"/>
  <c r="C135" i="41"/>
  <c r="D135" i="41"/>
  <c r="F135" i="41"/>
  <c r="G135" i="41"/>
  <c r="E136" i="41"/>
  <c r="J136" i="41" s="1"/>
  <c r="E137" i="41"/>
  <c r="J137" i="41" s="1"/>
  <c r="C138" i="41"/>
  <c r="D138" i="41"/>
  <c r="F138" i="41"/>
  <c r="G138" i="41"/>
  <c r="E139" i="41"/>
  <c r="J139" i="41" s="1"/>
  <c r="J138" i="41" s="1"/>
  <c r="H138" i="41"/>
  <c r="C140" i="41"/>
  <c r="D140" i="41"/>
  <c r="F140" i="41"/>
  <c r="G140" i="41"/>
  <c r="E141" i="41"/>
  <c r="J141" i="41" s="1"/>
  <c r="E142" i="41"/>
  <c r="J142" i="41" s="1"/>
  <c r="C143" i="41"/>
  <c r="D143" i="41"/>
  <c r="F143" i="41"/>
  <c r="G143" i="41"/>
  <c r="E144" i="41"/>
  <c r="J144" i="41" s="1"/>
  <c r="J143" i="41" s="1"/>
  <c r="H143" i="41"/>
  <c r="C146" i="41"/>
  <c r="D146" i="41"/>
  <c r="F146" i="41"/>
  <c r="F145" i="41" s="1"/>
  <c r="G146" i="41"/>
  <c r="E147" i="41"/>
  <c r="J147" i="41" s="1"/>
  <c r="J146" i="41" s="1"/>
  <c r="H146" i="41"/>
  <c r="C148" i="41"/>
  <c r="D148" i="41"/>
  <c r="F148" i="41"/>
  <c r="G148" i="41"/>
  <c r="E149" i="41"/>
  <c r="J149" i="41" s="1"/>
  <c r="J148" i="41" s="1"/>
  <c r="H148" i="41"/>
  <c r="C151" i="41"/>
  <c r="D151" i="41"/>
  <c r="F151" i="41"/>
  <c r="G151" i="41"/>
  <c r="E152" i="41"/>
  <c r="J152" i="41" s="1"/>
  <c r="J151" i="41" s="1"/>
  <c r="H151" i="41"/>
  <c r="K152" i="41"/>
  <c r="C153" i="41"/>
  <c r="D153" i="41"/>
  <c r="E153" i="41"/>
  <c r="K153" i="41" s="1"/>
  <c r="G153" i="41"/>
  <c r="E154" i="41"/>
  <c r="K154" i="41" s="1"/>
  <c r="H153" i="41"/>
  <c r="J154" i="41"/>
  <c r="J153" i="41" s="1"/>
  <c r="C155" i="41"/>
  <c r="D155" i="41"/>
  <c r="F155" i="41"/>
  <c r="G155" i="41"/>
  <c r="E156" i="41"/>
  <c r="J156" i="41" s="1"/>
  <c r="E157" i="41"/>
  <c r="J157" i="41" s="1"/>
  <c r="C158" i="41"/>
  <c r="F158" i="41"/>
  <c r="G158" i="41"/>
  <c r="E159" i="41"/>
  <c r="J159" i="41" s="1"/>
  <c r="J158" i="41" s="1"/>
  <c r="H158" i="41"/>
  <c r="C160" i="41"/>
  <c r="D160" i="41"/>
  <c r="F160" i="41"/>
  <c r="G160" i="41"/>
  <c r="E161" i="41"/>
  <c r="J161" i="41" s="1"/>
  <c r="J160" i="41" s="1"/>
  <c r="H160" i="41"/>
  <c r="C163" i="41"/>
  <c r="D163" i="41"/>
  <c r="F163" i="41"/>
  <c r="G163" i="41"/>
  <c r="E164" i="41"/>
  <c r="J164" i="41" s="1"/>
  <c r="J163" i="41" s="1"/>
  <c r="H163" i="41"/>
  <c r="C165" i="41"/>
  <c r="D165" i="41"/>
  <c r="E165" i="41"/>
  <c r="F165" i="41"/>
  <c r="G165" i="41"/>
  <c r="H165" i="41"/>
  <c r="J166" i="41"/>
  <c r="J165" i="41" s="1"/>
  <c r="C168" i="41"/>
  <c r="D168" i="41"/>
  <c r="F168" i="41"/>
  <c r="G168" i="41"/>
  <c r="E169" i="41"/>
  <c r="K169" i="41" s="1"/>
  <c r="H168" i="41"/>
  <c r="C170" i="41"/>
  <c r="D170" i="41"/>
  <c r="F170" i="41"/>
  <c r="G170" i="41"/>
  <c r="E171" i="41"/>
  <c r="J171" i="41" s="1"/>
  <c r="J170" i="41" s="1"/>
  <c r="H170" i="41"/>
  <c r="C172" i="41"/>
  <c r="D172" i="41"/>
  <c r="F172" i="41"/>
  <c r="G172" i="41"/>
  <c r="E173" i="41"/>
  <c r="J173" i="41" s="1"/>
  <c r="H172" i="41"/>
  <c r="E174" i="41"/>
  <c r="J174" i="41" s="1"/>
  <c r="E175" i="41"/>
  <c r="J175" i="41" s="1"/>
  <c r="F175" i="41"/>
  <c r="G175" i="41"/>
  <c r="E176" i="41"/>
  <c r="J176" i="41" s="1"/>
  <c r="H175" i="41"/>
  <c r="C177" i="41"/>
  <c r="D177" i="41"/>
  <c r="F177" i="41"/>
  <c r="G177" i="41"/>
  <c r="E178" i="41"/>
  <c r="E177" i="41" s="1"/>
  <c r="H177" i="41"/>
  <c r="C180" i="41"/>
  <c r="C179" i="41" s="1"/>
  <c r="D180" i="41"/>
  <c r="D179" i="41" s="1"/>
  <c r="F180" i="41"/>
  <c r="F179" i="41" s="1"/>
  <c r="G180" i="41"/>
  <c r="G179" i="41" s="1"/>
  <c r="E181" i="41"/>
  <c r="J181" i="41" s="1"/>
  <c r="J180" i="41" s="1"/>
  <c r="J179" i="41" s="1"/>
  <c r="H180" i="41"/>
  <c r="H179" i="41" s="1"/>
  <c r="C183" i="41"/>
  <c r="C182" i="41" s="1"/>
  <c r="D183" i="41"/>
  <c r="D182" i="41" s="1"/>
  <c r="F183" i="41"/>
  <c r="F182" i="41" s="1"/>
  <c r="G183" i="41"/>
  <c r="G182" i="41" s="1"/>
  <c r="E184" i="41"/>
  <c r="E183" i="41" s="1"/>
  <c r="E182" i="41" s="1"/>
  <c r="H183" i="41"/>
  <c r="H182" i="41" s="1"/>
  <c r="C189" i="41"/>
  <c r="D189" i="41"/>
  <c r="D188" i="41" s="1"/>
  <c r="F189" i="41"/>
  <c r="G189" i="41"/>
  <c r="E190" i="41"/>
  <c r="J190" i="41" s="1"/>
  <c r="J189" i="41" s="1"/>
  <c r="J188" i="41" s="1"/>
  <c r="H189" i="41"/>
  <c r="C191" i="41"/>
  <c r="D191" i="41"/>
  <c r="F191" i="41"/>
  <c r="G191" i="41"/>
  <c r="E192" i="41"/>
  <c r="J192" i="41" s="1"/>
  <c r="J191" i="41" s="1"/>
  <c r="H191" i="41"/>
  <c r="C193" i="41"/>
  <c r="F193" i="41"/>
  <c r="G193" i="41"/>
  <c r="E194" i="41"/>
  <c r="J194" i="41" s="1"/>
  <c r="J193" i="41" s="1"/>
  <c r="H193" i="41"/>
  <c r="C196" i="41"/>
  <c r="D196" i="41"/>
  <c r="F196" i="41"/>
  <c r="G196" i="41"/>
  <c r="E197" i="41"/>
  <c r="J197" i="41" s="1"/>
  <c r="J196" i="41" s="1"/>
  <c r="H196" i="41"/>
  <c r="C198" i="41"/>
  <c r="D198" i="41"/>
  <c r="F198" i="41"/>
  <c r="G198" i="41"/>
  <c r="E199" i="41"/>
  <c r="E198" i="41" s="1"/>
  <c r="H198" i="41"/>
  <c r="C200" i="41"/>
  <c r="D200" i="41"/>
  <c r="F200" i="41"/>
  <c r="G200" i="41"/>
  <c r="E201" i="41"/>
  <c r="J201" i="41" s="1"/>
  <c r="J200" i="41" s="1"/>
  <c r="H200" i="41"/>
  <c r="C203" i="41"/>
  <c r="C202" i="41" s="1"/>
  <c r="D203" i="41"/>
  <c r="D202" i="41" s="1"/>
  <c r="F203" i="41"/>
  <c r="G203" i="41"/>
  <c r="G202" i="41" s="1"/>
  <c r="E204" i="41"/>
  <c r="J204" i="41" s="1"/>
  <c r="J203" i="41" s="1"/>
  <c r="J202" i="41" s="1"/>
  <c r="H203" i="41"/>
  <c r="H202" i="41" s="1"/>
  <c r="C206" i="41"/>
  <c r="C205" i="41" s="1"/>
  <c r="D206" i="41"/>
  <c r="D205" i="41" s="1"/>
  <c r="F206" i="41"/>
  <c r="G206" i="41"/>
  <c r="G205" i="41" s="1"/>
  <c r="E207" i="41"/>
  <c r="K207" i="41" s="1"/>
  <c r="H206" i="41"/>
  <c r="H205" i="41" s="1"/>
  <c r="C210" i="41"/>
  <c r="C209" i="41" s="1"/>
  <c r="C208" i="41" s="1"/>
  <c r="D210" i="41"/>
  <c r="D209" i="41" s="1"/>
  <c r="D208" i="41" s="1"/>
  <c r="F210" i="41"/>
  <c r="F209" i="41" s="1"/>
  <c r="F208" i="41" s="1"/>
  <c r="G210" i="41"/>
  <c r="G209" i="41" s="1"/>
  <c r="G208" i="41" s="1"/>
  <c r="E211" i="41"/>
  <c r="J211" i="41" s="1"/>
  <c r="H211" i="41"/>
  <c r="I211" i="41"/>
  <c r="E212" i="41"/>
  <c r="J212" i="41" s="1"/>
  <c r="H212" i="41"/>
  <c r="I212" i="41"/>
  <c r="J108" i="41" l="1"/>
  <c r="J107" i="41" s="1"/>
  <c r="E107" i="41"/>
  <c r="K107" i="41" s="1"/>
  <c r="C188" i="41"/>
  <c r="C187" i="41" s="1"/>
  <c r="J207" i="41"/>
  <c r="J206" i="41" s="1"/>
  <c r="J205" i="41" s="1"/>
  <c r="G188" i="41"/>
  <c r="K174" i="41"/>
  <c r="K161" i="41"/>
  <c r="K115" i="41"/>
  <c r="E210" i="41"/>
  <c r="E209" i="41" s="1"/>
  <c r="E208" i="41" s="1"/>
  <c r="F188" i="41"/>
  <c r="K177" i="41"/>
  <c r="E170" i="41"/>
  <c r="K156" i="41"/>
  <c r="K132" i="41"/>
  <c r="K55" i="41"/>
  <c r="K54" i="41"/>
  <c r="E119" i="41"/>
  <c r="K119" i="41" s="1"/>
  <c r="E100" i="41"/>
  <c r="K100" i="41" s="1"/>
  <c r="K35" i="41"/>
  <c r="H188" i="41"/>
  <c r="J24" i="41"/>
  <c r="F195" i="41"/>
  <c r="E180" i="41"/>
  <c r="E179" i="41" s="1"/>
  <c r="J178" i="41"/>
  <c r="J177" i="41" s="1"/>
  <c r="K144" i="41"/>
  <c r="C130" i="41"/>
  <c r="G130" i="41"/>
  <c r="K86" i="41"/>
  <c r="K76" i="41"/>
  <c r="J72" i="41"/>
  <c r="D68" i="41"/>
  <c r="K67" i="41"/>
  <c r="D47" i="41"/>
  <c r="K13" i="41"/>
  <c r="D84" i="41"/>
  <c r="K17" i="41"/>
  <c r="E84" i="41"/>
  <c r="K84" i="41" s="1"/>
  <c r="G74" i="41"/>
  <c r="K178" i="41"/>
  <c r="J124" i="41"/>
  <c r="J123" i="41" s="1"/>
  <c r="G84" i="41"/>
  <c r="E78" i="41"/>
  <c r="K78" i="41" s="1"/>
  <c r="C68" i="41"/>
  <c r="J35" i="41"/>
  <c r="J34" i="41" s="1"/>
  <c r="K159" i="41"/>
  <c r="E158" i="41"/>
  <c r="K158" i="41" s="1"/>
  <c r="K157" i="41"/>
  <c r="E148" i="41"/>
  <c r="K149" i="41"/>
  <c r="K127" i="41"/>
  <c r="J120" i="41"/>
  <c r="J86" i="41"/>
  <c r="J85" i="41" s="1"/>
  <c r="K70" i="41"/>
  <c r="J70" i="41"/>
  <c r="J69" i="41" s="1"/>
  <c r="K57" i="41"/>
  <c r="K49" i="41"/>
  <c r="E191" i="41"/>
  <c r="K191" i="41" s="1"/>
  <c r="K184" i="41"/>
  <c r="K183" i="41"/>
  <c r="J184" i="41"/>
  <c r="J183" i="41" s="1"/>
  <c r="J182" i="41" s="1"/>
  <c r="E41" i="41"/>
  <c r="E40" i="41" s="1"/>
  <c r="K31" i="41"/>
  <c r="J30" i="41"/>
  <c r="J28" i="41"/>
  <c r="J26" i="41"/>
  <c r="E172" i="41"/>
  <c r="K172" i="41" s="1"/>
  <c r="J172" i="41"/>
  <c r="K99" i="41"/>
  <c r="K97" i="41"/>
  <c r="E95" i="41"/>
  <c r="K95" i="41" s="1"/>
  <c r="J95" i="41"/>
  <c r="J64" i="41"/>
  <c r="E193" i="41"/>
  <c r="K193" i="41" s="1"/>
  <c r="F205" i="41"/>
  <c r="K205" i="41" s="1"/>
  <c r="E206" i="41"/>
  <c r="E205" i="41" s="1"/>
  <c r="K201" i="41"/>
  <c r="K199" i="41"/>
  <c r="E200" i="41"/>
  <c r="K200" i="41" s="1"/>
  <c r="J199" i="41"/>
  <c r="J198" i="41" s="1"/>
  <c r="G195" i="41"/>
  <c r="C195" i="41"/>
  <c r="K192" i="41"/>
  <c r="K190" i="41"/>
  <c r="K173" i="41"/>
  <c r="C150" i="41"/>
  <c r="D145" i="41"/>
  <c r="K142" i="41"/>
  <c r="K139" i="41"/>
  <c r="K136" i="41"/>
  <c r="J126" i="41"/>
  <c r="J125" i="41" s="1"/>
  <c r="C122" i="41"/>
  <c r="K120" i="41"/>
  <c r="E117" i="41"/>
  <c r="K117" i="41" s="1"/>
  <c r="J116" i="41"/>
  <c r="J115" i="41" s="1"/>
  <c r="E113" i="41"/>
  <c r="K113" i="41" s="1"/>
  <c r="K102" i="41"/>
  <c r="K96" i="41"/>
  <c r="F92" i="41"/>
  <c r="D92" i="41"/>
  <c r="C84" i="41"/>
  <c r="E81" i="41"/>
  <c r="E80" i="41" s="1"/>
  <c r="K80" i="41" s="1"/>
  <c r="J79" i="41"/>
  <c r="J78" i="41" s="1"/>
  <c r="J75" i="41"/>
  <c r="J74" i="41" s="1"/>
  <c r="C74" i="41"/>
  <c r="E71" i="41"/>
  <c r="K71" i="41" s="1"/>
  <c r="D62" i="41"/>
  <c r="G62" i="41"/>
  <c r="K61" i="41"/>
  <c r="K53" i="41"/>
  <c r="K52" i="41"/>
  <c r="J51" i="41"/>
  <c r="F47" i="41"/>
  <c r="J38" i="41"/>
  <c r="K29" i="41"/>
  <c r="E23" i="41"/>
  <c r="K23" i="41" s="1"/>
  <c r="K21" i="41"/>
  <c r="G14" i="41"/>
  <c r="J18" i="41"/>
  <c r="D14" i="41"/>
  <c r="D167" i="41"/>
  <c r="G150" i="41"/>
  <c r="E146" i="41"/>
  <c r="K146" i="41" s="1"/>
  <c r="E140" i="41"/>
  <c r="K140" i="41" s="1"/>
  <c r="G122" i="41"/>
  <c r="J119" i="41"/>
  <c r="E111" i="41"/>
  <c r="K111" i="41" s="1"/>
  <c r="C92" i="41"/>
  <c r="G68" i="41"/>
  <c r="C47" i="41"/>
  <c r="C46" i="41" s="1"/>
  <c r="F22" i="41"/>
  <c r="E15" i="41"/>
  <c r="K15" i="41" s="1"/>
  <c r="C167" i="41"/>
  <c r="F150" i="41"/>
  <c r="K147" i="41"/>
  <c r="F130" i="41"/>
  <c r="K101" i="41"/>
  <c r="G92" i="41"/>
  <c r="J84" i="41"/>
  <c r="K33" i="41"/>
  <c r="G22" i="41"/>
  <c r="E12" i="41"/>
  <c r="E11" i="41" s="1"/>
  <c r="K11" i="41" s="1"/>
  <c r="D195" i="41"/>
  <c r="D187" i="41" s="1"/>
  <c r="K198" i="41"/>
  <c r="K194" i="41"/>
  <c r="K164" i="41"/>
  <c r="D150" i="41"/>
  <c r="K148" i="41"/>
  <c r="G145" i="41"/>
  <c r="C145" i="41"/>
  <c r="D130" i="41"/>
  <c r="F122" i="41"/>
  <c r="D122" i="41"/>
  <c r="K118" i="41"/>
  <c r="K116" i="41"/>
  <c r="K114" i="41"/>
  <c r="K112" i="41"/>
  <c r="K94" i="41"/>
  <c r="K93" i="41"/>
  <c r="K85" i="41"/>
  <c r="J81" i="41"/>
  <c r="J80" i="41" s="1"/>
  <c r="D74" i="41"/>
  <c r="J71" i="41"/>
  <c r="J68" i="41" s="1"/>
  <c r="K69" i="41"/>
  <c r="F62" i="41"/>
  <c r="E63" i="41"/>
  <c r="C62" i="41"/>
  <c r="J59" i="41"/>
  <c r="J58" i="41" s="1"/>
  <c r="G47" i="41"/>
  <c r="E36" i="41"/>
  <c r="K36" i="41" s="1"/>
  <c r="C22" i="41"/>
  <c r="E22" i="41" s="1"/>
  <c r="C14" i="41"/>
  <c r="F14" i="41"/>
  <c r="H195" i="41"/>
  <c r="H36" i="41"/>
  <c r="I15" i="41"/>
  <c r="I14" i="41" s="1"/>
  <c r="H145" i="41"/>
  <c r="H125" i="41"/>
  <c r="H122" i="41" s="1"/>
  <c r="H155" i="41"/>
  <c r="H150" i="41" s="1"/>
  <c r="H140" i="41"/>
  <c r="H95" i="41"/>
  <c r="H92" i="41" s="1"/>
  <c r="H71" i="41"/>
  <c r="H68" i="41" s="1"/>
  <c r="I36" i="41"/>
  <c r="I210" i="41"/>
  <c r="I209" i="41" s="1"/>
  <c r="I208" i="41" s="1"/>
  <c r="H135" i="41"/>
  <c r="I23" i="41"/>
  <c r="H210" i="41"/>
  <c r="H209" i="41" s="1"/>
  <c r="H208" i="41" s="1"/>
  <c r="H62" i="41"/>
  <c r="H23" i="41"/>
  <c r="H15" i="41"/>
  <c r="H14" i="41" s="1"/>
  <c r="J210" i="41"/>
  <c r="J209" i="41" s="1"/>
  <c r="J208" i="41" s="1"/>
  <c r="H167" i="41"/>
  <c r="E203" i="41"/>
  <c r="E202" i="41" s="1"/>
  <c r="J195" i="41"/>
  <c r="J187" i="41" s="1"/>
  <c r="K197" i="41"/>
  <c r="E196" i="41"/>
  <c r="G167" i="41"/>
  <c r="J155" i="41"/>
  <c r="J150" i="41" s="1"/>
  <c r="J145" i="41"/>
  <c r="J140" i="41"/>
  <c r="E189" i="41"/>
  <c r="E188" i="41" s="1"/>
  <c r="F167" i="41"/>
  <c r="J135" i="41"/>
  <c r="K204" i="41"/>
  <c r="K203" i="41"/>
  <c r="F202" i="41"/>
  <c r="K182" i="41"/>
  <c r="J169" i="41"/>
  <c r="J168" i="41" s="1"/>
  <c r="E168" i="41"/>
  <c r="E163" i="41"/>
  <c r="K163" i="41" s="1"/>
  <c r="E160" i="41"/>
  <c r="K160" i="41" s="1"/>
  <c r="E151" i="41"/>
  <c r="E143" i="41"/>
  <c r="K143" i="41" s="1"/>
  <c r="E138" i="41"/>
  <c r="K138" i="41" s="1"/>
  <c r="K131" i="41"/>
  <c r="H84" i="41"/>
  <c r="J63" i="41"/>
  <c r="H47" i="41"/>
  <c r="I47" i="41"/>
  <c r="G10" i="41"/>
  <c r="C10" i="41"/>
  <c r="E155" i="41"/>
  <c r="K155" i="41" s="1"/>
  <c r="C106" i="41"/>
  <c r="H106" i="41"/>
  <c r="K34" i="41"/>
  <c r="F10" i="41"/>
  <c r="E135" i="41"/>
  <c r="K135" i="41" s="1"/>
  <c r="J132" i="41"/>
  <c r="J131" i="41" s="1"/>
  <c r="J129" i="41"/>
  <c r="J128" i="41" s="1"/>
  <c r="E125" i="41"/>
  <c r="E122" i="41" s="1"/>
  <c r="K122" i="41" s="1"/>
  <c r="K110" i="41"/>
  <c r="F106" i="41"/>
  <c r="H74" i="41"/>
  <c r="G106" i="41"/>
  <c r="E109" i="41"/>
  <c r="K109" i="41" s="1"/>
  <c r="K108" i="41"/>
  <c r="D106" i="41"/>
  <c r="K63" i="41"/>
  <c r="E62" i="41"/>
  <c r="K32" i="41"/>
  <c r="D10" i="41"/>
  <c r="J102" i="41"/>
  <c r="J100" i="41" s="1"/>
  <c r="J94" i="41"/>
  <c r="J93" i="41" s="1"/>
  <c r="E75" i="41"/>
  <c r="J67" i="41"/>
  <c r="J66" i="41" s="1"/>
  <c r="K66" i="41"/>
  <c r="E60" i="41"/>
  <c r="K60" i="41" s="1"/>
  <c r="E56" i="41"/>
  <c r="K56" i="41" s="1"/>
  <c r="J55" i="41"/>
  <c r="J54" i="41" s="1"/>
  <c r="J53" i="41"/>
  <c r="J52" i="41" s="1"/>
  <c r="E50" i="41"/>
  <c r="J50" i="41" s="1"/>
  <c r="J37" i="41"/>
  <c r="J33" i="41"/>
  <c r="J32" i="41" s="1"/>
  <c r="J25" i="41"/>
  <c r="J16" i="41"/>
  <c r="E98" i="41"/>
  <c r="K98" i="41" s="1"/>
  <c r="K48" i="41"/>
  <c r="E20" i="41"/>
  <c r="K20" i="41" s="1"/>
  <c r="J48" i="41"/>
  <c r="E22" i="20"/>
  <c r="D22" i="20"/>
  <c r="K25" i="8"/>
  <c r="K23" i="8"/>
  <c r="J23" i="8"/>
  <c r="E23" i="8"/>
  <c r="K51" i="8"/>
  <c r="K46" i="8"/>
  <c r="K42" i="8"/>
  <c r="K44" i="8"/>
  <c r="J46" i="8"/>
  <c r="E46" i="8"/>
  <c r="C49" i="5"/>
  <c r="B36" i="5"/>
  <c r="J36" i="41" l="1"/>
  <c r="E74" i="41"/>
  <c r="K74" i="41" s="1"/>
  <c r="G187" i="41"/>
  <c r="J130" i="41"/>
  <c r="G46" i="41"/>
  <c r="F187" i="41"/>
  <c r="K188" i="41"/>
  <c r="H187" i="41"/>
  <c r="H130" i="41"/>
  <c r="H105" i="41" s="1"/>
  <c r="F46" i="41"/>
  <c r="G105" i="41"/>
  <c r="K12" i="41"/>
  <c r="J15" i="41"/>
  <c r="J14" i="41" s="1"/>
  <c r="C105" i="41"/>
  <c r="C215" i="41" s="1"/>
  <c r="J22" i="41"/>
  <c r="J106" i="41"/>
  <c r="K125" i="41"/>
  <c r="K81" i="41"/>
  <c r="K75" i="41"/>
  <c r="E68" i="41"/>
  <c r="K68" i="41" s="1"/>
  <c r="J23" i="41"/>
  <c r="J167" i="41"/>
  <c r="J92" i="41"/>
  <c r="D46" i="41"/>
  <c r="D105" i="41"/>
  <c r="E145" i="41"/>
  <c r="K145" i="41" s="1"/>
  <c r="J122" i="41"/>
  <c r="K62" i="41"/>
  <c r="K202" i="41"/>
  <c r="K22" i="41"/>
  <c r="K206" i="41"/>
  <c r="H22" i="41"/>
  <c r="H10" i="41" s="1"/>
  <c r="H46" i="41"/>
  <c r="I22" i="41"/>
  <c r="I10" i="41" s="1"/>
  <c r="K151" i="41"/>
  <c r="E150" i="41"/>
  <c r="K150" i="41" s="1"/>
  <c r="J47" i="41"/>
  <c r="E47" i="41"/>
  <c r="E92" i="41"/>
  <c r="K92" i="41" s="1"/>
  <c r="J62" i="41"/>
  <c r="E10" i="41"/>
  <c r="K10" i="41" s="1"/>
  <c r="F105" i="41"/>
  <c r="E130" i="41"/>
  <c r="K130" i="41" s="1"/>
  <c r="K189" i="41"/>
  <c r="E14" i="41"/>
  <c r="K14" i="41" s="1"/>
  <c r="K50" i="41"/>
  <c r="E106" i="41"/>
  <c r="I46" i="41"/>
  <c r="K168" i="41"/>
  <c r="E167" i="41"/>
  <c r="K167" i="41" s="1"/>
  <c r="K196" i="41"/>
  <c r="E195" i="41"/>
  <c r="K195" i="41" s="1"/>
  <c r="F25" i="3"/>
  <c r="F23" i="3"/>
  <c r="C29" i="3"/>
  <c r="D19" i="3"/>
  <c r="C19" i="3"/>
  <c r="C14" i="3"/>
  <c r="F8" i="3"/>
  <c r="E187" i="41" l="1"/>
  <c r="G215" i="41"/>
  <c r="K187" i="41"/>
  <c r="J105" i="41"/>
  <c r="D215" i="41"/>
  <c r="E105" i="41"/>
  <c r="K105" i="41" s="1"/>
  <c r="F215" i="41"/>
  <c r="H215" i="41"/>
  <c r="I215" i="41"/>
  <c r="E46" i="41"/>
  <c r="K46" i="41" s="1"/>
  <c r="K47" i="41"/>
  <c r="K106" i="41"/>
  <c r="J10" i="41"/>
  <c r="J46" i="41"/>
  <c r="F28" i="3"/>
  <c r="E215" i="41" l="1"/>
  <c r="F41" i="2"/>
  <c r="F33" i="2"/>
  <c r="K215" i="41" l="1"/>
  <c r="N69" i="40"/>
  <c r="O37" i="40"/>
  <c r="N37" i="40"/>
  <c r="J37" i="40"/>
  <c r="Q17" i="40"/>
  <c r="N17" i="40"/>
  <c r="I14" i="29" l="1"/>
  <c r="H14" i="29"/>
  <c r="I18" i="29" l="1"/>
  <c r="H18" i="29"/>
  <c r="I12" i="11"/>
  <c r="I14" i="11"/>
  <c r="I15" i="11"/>
  <c r="I16" i="11"/>
  <c r="I17" i="11"/>
  <c r="H12" i="11"/>
  <c r="H14" i="11"/>
  <c r="H15" i="11"/>
  <c r="H16" i="11"/>
  <c r="H17" i="11"/>
  <c r="I25" i="8"/>
  <c r="F25" i="8"/>
  <c r="G25" i="8"/>
  <c r="H25" i="8" l="1"/>
  <c r="H42" i="8"/>
  <c r="I42" i="8"/>
  <c r="I18" i="11"/>
  <c r="H18" i="11"/>
  <c r="I51" i="8"/>
  <c r="H51" i="8"/>
  <c r="E12" i="20"/>
  <c r="E9" i="20"/>
  <c r="D12" i="20"/>
  <c r="D9" i="20"/>
  <c r="C12" i="20"/>
  <c r="C9" i="20"/>
  <c r="G48" i="30" l="1"/>
  <c r="J48" i="30"/>
  <c r="F48" i="30"/>
  <c r="E48" i="30"/>
  <c r="D48" i="30"/>
  <c r="C48" i="30"/>
  <c r="I24" i="30"/>
  <c r="H24" i="30"/>
  <c r="G24" i="30"/>
  <c r="F24" i="30"/>
  <c r="D24" i="30"/>
  <c r="C24" i="30"/>
  <c r="E21" i="30"/>
  <c r="J21" i="30" s="1"/>
  <c r="E20" i="30"/>
  <c r="J20" i="30" s="1"/>
  <c r="E19" i="30"/>
  <c r="J19" i="30" s="1"/>
  <c r="E18" i="30"/>
  <c r="J18" i="30" s="1"/>
  <c r="E17" i="30"/>
  <c r="J17" i="30" s="1"/>
  <c r="E16" i="30"/>
  <c r="J16" i="30" s="1"/>
  <c r="E15" i="30"/>
  <c r="J15" i="30" s="1"/>
  <c r="E14" i="30"/>
  <c r="J14" i="30" s="1"/>
  <c r="E13" i="30"/>
  <c r="J13" i="30" s="1"/>
  <c r="E12" i="30"/>
  <c r="J12" i="30" s="1"/>
  <c r="E11" i="30"/>
  <c r="J11" i="30" s="1"/>
  <c r="H120" i="30" l="1"/>
  <c r="H145" i="30" s="1"/>
  <c r="H73" i="30"/>
  <c r="H100" i="30" s="1"/>
  <c r="H44" i="30"/>
  <c r="H48" i="30" s="1"/>
  <c r="I120" i="30"/>
  <c r="I145" i="30" s="1"/>
  <c r="I44" i="30"/>
  <c r="I48" i="30" s="1"/>
  <c r="I73" i="30"/>
  <c r="I100" i="30" s="1"/>
  <c r="J24" i="30"/>
  <c r="E24" i="30"/>
  <c r="K9" i="11"/>
  <c r="G42" i="8" l="1"/>
  <c r="F42" i="8"/>
  <c r="D42" i="8"/>
  <c r="C42" i="8"/>
  <c r="F25" i="6"/>
  <c r="F19" i="6" s="1"/>
  <c r="F26" i="6"/>
  <c r="F11" i="6"/>
  <c r="E19" i="6"/>
  <c r="E10" i="6"/>
  <c r="D10" i="6"/>
  <c r="D8" i="6"/>
  <c r="D19" i="6"/>
  <c r="C8" i="6"/>
  <c r="C19" i="6"/>
  <c r="C10" i="6"/>
  <c r="B49" i="5"/>
  <c r="B29" i="5"/>
  <c r="B28" i="5" s="1"/>
  <c r="C10" i="5"/>
  <c r="C17" i="5"/>
  <c r="B17" i="5"/>
  <c r="B10" i="5"/>
  <c r="B9" i="5" s="1"/>
  <c r="J42" i="8" l="1"/>
  <c r="E8" i="6"/>
  <c r="F10" i="6"/>
  <c r="F8" i="6" s="1"/>
  <c r="G8" i="6" s="1"/>
  <c r="C9" i="5"/>
  <c r="C42" i="23"/>
  <c r="C39" i="23"/>
  <c r="D8" i="23"/>
  <c r="C8" i="23"/>
  <c r="D49" i="1"/>
  <c r="F18" i="2"/>
  <c r="F34" i="2" s="1"/>
  <c r="B32" i="2"/>
  <c r="B25" i="2"/>
  <c r="B18" i="2"/>
  <c r="B34" i="2" s="1"/>
  <c r="G41" i="2"/>
  <c r="G50" i="2" s="1"/>
  <c r="G52" i="2" s="1"/>
  <c r="G34" i="2"/>
  <c r="G18" i="2"/>
  <c r="C34" i="2"/>
  <c r="C32" i="2"/>
  <c r="C18" i="2"/>
  <c r="C15" i="2"/>
  <c r="D322" i="37" l="1"/>
  <c r="D296" i="37"/>
  <c r="K20" i="8" l="1"/>
  <c r="J20" i="8" l="1"/>
  <c r="E16" i="20" l="1"/>
  <c r="E20" i="20" s="1"/>
  <c r="D16" i="20"/>
  <c r="D20" i="20" s="1"/>
  <c r="C16" i="20"/>
  <c r="D38" i="24" l="1"/>
  <c r="J14" i="29" l="1"/>
  <c r="G18" i="29"/>
  <c r="F18" i="29"/>
  <c r="E14" i="29"/>
  <c r="E12" i="29"/>
  <c r="E10" i="29"/>
  <c r="D18" i="29"/>
  <c r="C18" i="29"/>
  <c r="E18" i="29" l="1"/>
  <c r="J18" i="29" s="1"/>
  <c r="F18" i="11"/>
  <c r="G18" i="11"/>
  <c r="J12" i="11"/>
  <c r="E17" i="11"/>
  <c r="E16" i="11"/>
  <c r="E15" i="11"/>
  <c r="E14" i="11"/>
  <c r="E13" i="11"/>
  <c r="J13" i="11" s="1"/>
  <c r="E12" i="11"/>
  <c r="E11" i="11"/>
  <c r="K11" i="11" s="1"/>
  <c r="E9" i="11"/>
  <c r="E10" i="11"/>
  <c r="D18" i="11"/>
  <c r="C18" i="11"/>
  <c r="D23" i="21"/>
  <c r="E18" i="11" l="1"/>
  <c r="K13" i="11"/>
  <c r="J11" i="11"/>
  <c r="K18" i="11"/>
  <c r="J10" i="11"/>
  <c r="J18" i="11" s="1"/>
  <c r="K10" i="11"/>
  <c r="G51" i="8"/>
  <c r="C51" i="8"/>
  <c r="D51" i="8"/>
  <c r="F51" i="8"/>
  <c r="J44" i="8"/>
  <c r="J45" i="8"/>
  <c r="E45" i="8"/>
  <c r="E42" i="8" s="1"/>
  <c r="E44" i="8"/>
  <c r="D25" i="8"/>
  <c r="C25" i="8"/>
  <c r="J22" i="8"/>
  <c r="E22" i="8"/>
  <c r="E20" i="8"/>
  <c r="F28" i="6"/>
  <c r="G28" i="6" s="1"/>
  <c r="F27" i="6"/>
  <c r="G27" i="6" s="1"/>
  <c r="G26" i="6"/>
  <c r="G25" i="6"/>
  <c r="G19" i="6" s="1"/>
  <c r="F24" i="6"/>
  <c r="G24" i="6" s="1"/>
  <c r="F23" i="6"/>
  <c r="G23" i="6" s="1"/>
  <c r="F22" i="6"/>
  <c r="G22" i="6" s="1"/>
  <c r="F20" i="6"/>
  <c r="G15" i="6"/>
  <c r="F17" i="6"/>
  <c r="G17" i="6" s="1"/>
  <c r="F16" i="6"/>
  <c r="G16" i="6" s="1"/>
  <c r="F15" i="6"/>
  <c r="F14" i="6"/>
  <c r="G14" i="6" s="1"/>
  <c r="F13" i="6"/>
  <c r="G13" i="6" s="1"/>
  <c r="F12" i="6"/>
  <c r="G12" i="6" s="1"/>
  <c r="G11" i="6"/>
  <c r="G10" i="6" s="1"/>
  <c r="E51" i="8" l="1"/>
  <c r="J25" i="8"/>
  <c r="J51" i="8"/>
  <c r="E25" i="8"/>
  <c r="F29" i="3"/>
  <c r="D52" i="23"/>
  <c r="C52" i="23"/>
  <c r="D47" i="23"/>
  <c r="C47" i="23"/>
  <c r="C35" i="23"/>
  <c r="D30" i="1"/>
  <c r="C30" i="1"/>
  <c r="D8" i="1"/>
  <c r="C8" i="1"/>
  <c r="D17" i="1"/>
  <c r="C17" i="1"/>
  <c r="C48" i="1"/>
  <c r="D27" i="1"/>
  <c r="C27" i="1"/>
  <c r="D29" i="1" l="1"/>
  <c r="D60" i="1" s="1"/>
  <c r="C29" i="1"/>
  <c r="C60" i="1" s="1"/>
  <c r="F19" i="3"/>
  <c r="F14" i="3"/>
  <c r="F50" i="2"/>
  <c r="F52" i="2"/>
</calcChain>
</file>

<file path=xl/sharedStrings.xml><?xml version="1.0" encoding="utf-8"?>
<sst xmlns="http://schemas.openxmlformats.org/spreadsheetml/2006/main" count="1819" uniqueCount="1081">
  <si>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</si>
  <si>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</si>
  <si>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</si>
  <si>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</si>
  <si>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</si>
  <si>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</si>
  <si>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</si>
  <si>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</si>
  <si>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</si>
  <si>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</si>
  <si>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</si>
  <si>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</si>
  <si>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</si>
  <si>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</si>
  <si>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</si>
  <si>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</si>
  <si>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</si>
  <si>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</si>
  <si>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</si>
  <si>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</si>
  <si>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</si>
  <si>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</si>
  <si>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</si>
  <si>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</si>
  <si>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</si>
  <si>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</si>
  <si>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</si>
  <si>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</si>
  <si>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</si>
  <si>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</si>
  <si>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</si>
  <si>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</si>
  <si>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</si>
  <si>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</si>
  <si>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</si>
  <si>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</si>
  <si>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</si>
  <si>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</si>
  <si>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</si>
  <si>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</si>
  <si>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</si>
  <si>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</si>
  <si>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</si>
  <si>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</si>
  <si>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</si>
  <si>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</si>
  <si>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</si>
  <si>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</si>
  <si>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</si>
  <si>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</si>
  <si>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</si>
  <si>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</si>
  <si>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</si>
  <si>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</si>
  <si>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</si>
  <si>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</si>
  <si>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</si>
  <si>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</si>
  <si>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</si>
  <si>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</si>
  <si>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</si>
  <si>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</si>
  <si>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</si>
  <si>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</si>
  <si>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</si>
  <si>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</si>
  <si>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</si>
  <si>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</si>
  <si>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</si>
  <si>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</si>
  <si>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</si>
  <si>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</si>
  <si>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</si>
  <si>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</si>
  <si>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</si>
  <si>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</si>
  <si>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</si>
  <si>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</si>
  <si>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</si>
  <si>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</si>
  <si>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</si>
  <si>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</si>
  <si>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</si>
  <si>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</si>
  <si>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</si>
  <si>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</si>
  <si>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</si>
  <si>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</si>
  <si>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</si>
  <si>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</si>
  <si>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</si>
  <si>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</si>
  <si>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</si>
  <si>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</si>
  <si>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</si>
  <si>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</si>
  <si>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</si>
  <si>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</si>
  <si>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</si>
  <si>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</si>
  <si>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</si>
  <si>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</si>
  <si>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</si>
  <si>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</si>
  <si>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</si>
  <si>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</si>
  <si>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</si>
  <si>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</si>
  <si>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</si>
  <si>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</si>
  <si>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</si>
  <si>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</si>
  <si>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</si>
  <si>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</si>
  <si>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</si>
  <si>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</si>
  <si>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</si>
  <si>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</si>
  <si>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</si>
  <si>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</si>
  <si>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</si>
  <si>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</si>
  <si>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</si>
  <si>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</si>
  <si>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</si>
  <si>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</si>
  <si>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</si>
  <si>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</si>
  <si>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</si>
  <si>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</si>
  <si>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</si>
  <si>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</si>
  <si>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</si>
  <si>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</si>
  <si>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</si>
  <si>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</si>
  <si>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</si>
  <si>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</si>
  <si>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</si>
  <si>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</si>
  <si>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</si>
  <si>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</si>
  <si>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</si>
  <si>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</si>
  <si>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</si>
  <si>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</si>
  <si>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</si>
  <si>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</si>
  <si>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</si>
  <si>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</si>
  <si>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</si>
  <si>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</si>
  <si>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</si>
  <si>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</si>
  <si>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</si>
  <si>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</si>
  <si>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</si>
  <si>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</si>
  <si>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</si>
  <si>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</si>
  <si>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</si>
  <si>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</si>
  <si>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</si>
  <si>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</si>
  <si>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</si>
  <si>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</si>
  <si>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</si>
  <si>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</si>
  <si>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Remuneraciones adicionales y especiales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</si>
  <si>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</si>
  <si>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</si>
  <si>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</si>
  <si>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</si>
  <si>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</si>
  <si>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</si>
  <si>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</si>
  <si>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</si>
  <si>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Informe sobre Pasivos Contingentes</t>
  </si>
  <si>
    <t>Endeudamiento Neto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</si>
  <si>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</si>
  <si>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</si>
  <si>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</si>
  <si>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</si>
  <si>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</si>
  <si>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</si>
  <si>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</si>
  <si>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</si>
  <si>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</si>
  <si>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</si>
  <si>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</si>
  <si>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</si>
  <si>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</si>
  <si>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</si>
  <si>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</si>
  <si>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</si>
  <si>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</si>
  <si>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</si>
  <si>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</si>
  <si>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Variación Vs Original</t>
  </si>
  <si>
    <t>Ingresos del Gobierno</t>
  </si>
  <si>
    <t xml:space="preserve">Impuesto 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</si>
  <si>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</si>
  <si>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</si>
  <si>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</si>
  <si>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</si>
  <si>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</si>
  <si>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</si>
  <si>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</si>
  <si>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</si>
  <si>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</si>
  <si>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</si>
  <si>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</si>
  <si>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</si>
  <si>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</si>
  <si>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</si>
  <si>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</si>
  <si>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</si>
  <si>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</si>
  <si>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</si>
  <si>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</si>
  <si>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</si>
  <si>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</si>
  <si>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</si>
  <si>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</si>
  <si>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</si>
  <si>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</si>
  <si>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</si>
  <si>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</si>
  <si>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</si>
  <si>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</si>
  <si>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</si>
  <si>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</si>
  <si>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</si>
  <si>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</si>
  <si>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</si>
  <si>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</si>
  <si>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</si>
  <si>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</si>
  <si>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</si>
  <si>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</si>
  <si>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</si>
  <si>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</si>
  <si>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</si>
  <si>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</si>
  <si>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</si>
  <si>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</si>
  <si>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</si>
  <si>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</si>
  <si>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</si>
  <si>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</si>
  <si>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</si>
  <si>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</si>
  <si>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</si>
  <si>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</si>
  <si>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</si>
  <si>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</si>
  <si>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</si>
  <si>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</si>
  <si>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</si>
  <si>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</si>
  <si>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</si>
  <si>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</si>
  <si>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</si>
  <si>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</si>
  <si>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</si>
  <si>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</si>
  <si>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</si>
  <si>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</si>
  <si>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</si>
  <si>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</si>
  <si>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</si>
  <si>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</si>
  <si>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</si>
  <si>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</si>
  <si>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</si>
  <si>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</si>
  <si>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</si>
  <si>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</si>
  <si>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</si>
  <si>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</si>
  <si>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</si>
  <si>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</si>
  <si>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</si>
  <si>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</si>
  <si>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</si>
  <si>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</si>
  <si>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</si>
  <si>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</si>
  <si>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</si>
  <si>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</si>
  <si>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</si>
  <si>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</si>
  <si>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</si>
  <si>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</si>
  <si>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</si>
  <si>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</si>
  <si>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</si>
  <si>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</si>
  <si>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</si>
  <si>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</si>
  <si>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</si>
  <si>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</si>
  <si>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</si>
  <si>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</si>
  <si>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</si>
  <si>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</si>
  <si>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</si>
  <si>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</si>
  <si>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</si>
  <si>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</si>
  <si>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</si>
  <si>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</si>
  <si>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</si>
  <si>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</si>
  <si>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</si>
  <si>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</si>
  <si>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</si>
  <si>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</si>
  <si>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 xml:space="preserve">Ingresos Recaudado   </t>
  </si>
  <si>
    <t xml:space="preserve">Ingresos Devengado </t>
  </si>
  <si>
    <t xml:space="preserve">Egresos Devengado </t>
  </si>
  <si>
    <t xml:space="preserve">Egresos Pagado  </t>
  </si>
  <si>
    <t>Releción de cuentas Bancarias Productivas Específicas</t>
  </si>
  <si>
    <t>Datos de la Cuenta Bancaria</t>
  </si>
  <si>
    <t>Institución Bancaria</t>
  </si>
  <si>
    <t>Fondo, Programa o Convenio</t>
  </si>
  <si>
    <t>Número de Cuenta</t>
  </si>
  <si>
    <t>( 6 = 3 - 4 )</t>
  </si>
  <si>
    <t>Subejercicio</t>
  </si>
  <si>
    <t>%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</si>
  <si>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</si>
  <si>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</si>
  <si>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</si>
  <si>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</si>
  <si>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</si>
  <si>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Administrativa (Por Unidad Administrativa)</t>
  </si>
  <si>
    <t>Hoja 2 de 2</t>
  </si>
  <si>
    <t>Hoja 1 de 2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</si>
  <si>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</si>
  <si>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</si>
  <si>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</si>
  <si>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</si>
  <si>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</si>
  <si>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</si>
  <si>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</si>
  <si>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</si>
  <si>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</si>
  <si>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</si>
  <si>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</si>
  <si>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</si>
  <si>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</si>
  <si>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</si>
  <si>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</si>
  <si>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</si>
  <si>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</si>
  <si>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</si>
  <si>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</si>
  <si>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</si>
  <si>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</si>
  <si>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</si>
  <si>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</si>
  <si>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</si>
  <si>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</si>
  <si>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</si>
  <si>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</si>
  <si>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</si>
  <si>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</si>
  <si>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</si>
  <si>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</si>
  <si>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</si>
  <si>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</si>
  <si>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</si>
  <si>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</si>
  <si>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</si>
  <si>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</si>
  <si>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</si>
  <si>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</si>
  <si>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</si>
  <si>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</si>
  <si>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</si>
  <si>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</si>
  <si>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</si>
  <si>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</si>
  <si>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</si>
  <si>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</si>
  <si>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</si>
  <si>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</si>
  <si>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</si>
  <si>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</si>
  <si>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</si>
  <si>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</si>
  <si>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</si>
  <si>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</si>
  <si>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</si>
  <si>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</si>
  <si>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</si>
  <si>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</si>
  <si>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</si>
  <si>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</si>
  <si>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</si>
  <si>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</si>
  <si>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</si>
  <si>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</si>
  <si>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</si>
  <si>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Combustibles y Energía</t>
  </si>
  <si>
    <t>Comunicaciones</t>
  </si>
  <si>
    <t>ETCA-I-01</t>
  </si>
  <si>
    <t>ETCA-II-10</t>
  </si>
  <si>
    <t>ETCA-II-11</t>
  </si>
  <si>
    <t>ETCA-II-12</t>
  </si>
  <si>
    <t>Centro de Evaluacion y Control de Confianza del Estado de Sonora</t>
  </si>
  <si>
    <t>Hacienda Pública / Patrimonio Neto Final del Ejercicio 2013</t>
  </si>
  <si>
    <t>Cambios en la Hacienda Pública / Patrimonio Neto del Ejercicio 2014</t>
  </si>
  <si>
    <t>NO APLICA</t>
  </si>
  <si>
    <t>Ingresos Excedentes 1</t>
  </si>
  <si>
    <t>Seguridad Social</t>
  </si>
  <si>
    <t>Aportaciones de Seguridad Social</t>
  </si>
  <si>
    <t>Cuotas por Servicio Medico ISSSTESON</t>
  </si>
  <si>
    <t>Cuotas por Seguro de Vida al ISSSTESON</t>
  </si>
  <si>
    <t>Cuotas Por Seguro de Retiro al ISSSTESON</t>
  </si>
  <si>
    <t>Asignacion para prestamos a Corto Plazo</t>
  </si>
  <si>
    <t>Asignacion para prestamos Prendarios</t>
  </si>
  <si>
    <t>Otras Prestaciones de Seguridad Social</t>
  </si>
  <si>
    <t>Mantenimiento Hospitalario</t>
  </si>
  <si>
    <t>Aportaciones para la Atencion a Enfermedades Preexistentes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</si>
  <si>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</si>
  <si>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</si>
  <si>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</si>
  <si>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</si>
  <si>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</si>
  <si>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por defuncion familiar</t>
  </si>
  <si>
    <t>Seguro Retiro Estatal</t>
  </si>
  <si>
    <t>Otras Cuotas de Seguros Colectivos</t>
  </si>
  <si>
    <t>Otras prestaciones sociales y económicas</t>
  </si>
  <si>
    <t>Indemnizaciones</t>
  </si>
  <si>
    <t>Indemnizaciones al personal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</si>
  <si>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</si>
  <si>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</si>
  <si>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</si>
  <si>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</si>
  <si>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</si>
  <si>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</si>
  <si>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</si>
  <si>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</si>
  <si>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</si>
  <si>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</si>
  <si>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y Utiles de Enseñanza</t>
  </si>
  <si>
    <t>Material Educativo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</si>
  <si>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</si>
  <si>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</si>
  <si>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</si>
  <si>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</si>
  <si>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</si>
  <si>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</si>
  <si>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</si>
  <si>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</si>
  <si>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</si>
  <si>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</si>
  <si>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</si>
  <si>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</si>
  <si>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Productos quimícos, famacéuticos y de laboratorio</t>
  </si>
  <si>
    <t>Medicinas y productos famacéuticos</t>
  </si>
  <si>
    <t>Medicinas y productos farmaceuticos</t>
  </si>
  <si>
    <t>Materiales, Accesorios y Sumnistros Medicos</t>
  </si>
  <si>
    <t>Combustibles, lubricantes y aditivos</t>
  </si>
  <si>
    <t>Combustibles</t>
  </si>
  <si>
    <t>Lubricantes y aditivos</t>
  </si>
  <si>
    <t>Vestuarios y Uniformes</t>
  </si>
  <si>
    <t>Prendas de Seguridad y Proteccion Personal</t>
  </si>
  <si>
    <t>Materiales de Seguridad Publica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</si>
  <si>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</si>
  <si>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</si>
  <si>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</si>
  <si>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</si>
  <si>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</si>
  <si>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</si>
  <si>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</si>
  <si>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</si>
  <si>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</si>
  <si>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</si>
  <si>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</si>
  <si>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</si>
  <si>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</si>
  <si>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</si>
  <si>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</si>
  <si>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</si>
  <si>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</si>
  <si>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</si>
  <si>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</si>
  <si>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</si>
  <si>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Edificios</t>
  </si>
  <si>
    <t>Arrend. De edificios</t>
  </si>
  <si>
    <t>Arrendamiento de mobiliario y equipo de administración, educacional y recreativo</t>
  </si>
  <si>
    <t>Arrendamiento de mobiliario y equipo</t>
  </si>
  <si>
    <t>Arrend. De equipo de transporte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</si>
  <si>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</si>
  <si>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</si>
  <si>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</si>
  <si>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diseño, arquitectura, ingeniería</t>
  </si>
  <si>
    <t xml:space="preserve">Servicios de diseño, arquitectura, ingenieria </t>
  </si>
  <si>
    <t>Servicios de consultoría en tecnologías de la información</t>
  </si>
  <si>
    <t>Servicios de Informática</t>
  </si>
  <si>
    <t>Servicios  de Consultoria</t>
  </si>
  <si>
    <t>Servicios de apoyo administrativo, traducción, fotocopiado e impresión</t>
  </si>
  <si>
    <t>Impresiones y publicaciones oficiales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</si>
  <si>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</si>
  <si>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</si>
  <si>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</si>
  <si>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</si>
  <si>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</si>
  <si>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</si>
  <si>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</si>
  <si>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</si>
  <si>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</si>
  <si>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</si>
  <si>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</si>
  <si>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</si>
  <si>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</si>
  <si>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</si>
  <si>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</si>
  <si>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</si>
  <si>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</si>
  <si>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</si>
  <si>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Servicios de limpieza y manejo de desechos</t>
  </si>
  <si>
    <t>Servicios de jardinería y fumigación</t>
  </si>
  <si>
    <t>Servicios de jardineria y fumigación</t>
  </si>
  <si>
    <t>Servicios de traslado y viáticos</t>
  </si>
  <si>
    <t>Pasajes aéreos</t>
  </si>
  <si>
    <t>Pasajes aereos</t>
  </si>
  <si>
    <t>Pasajes terrestres</t>
  </si>
  <si>
    <t>Viáticos en el país</t>
  </si>
  <si>
    <t>Viaticos</t>
  </si>
  <si>
    <t>Gastos de camino</t>
  </si>
  <si>
    <t>Viáticos en el extranjero</t>
  </si>
  <si>
    <t>Otros servicios de traslado y hospedaje</t>
  </si>
  <si>
    <t>Cuotas</t>
  </si>
  <si>
    <t>Servicios oficiales</t>
  </si>
  <si>
    <t>Congresos y convenciones</t>
  </si>
  <si>
    <t>Otros servicios generales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</si>
  <si>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</si>
  <si>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</si>
  <si>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</si>
  <si>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</si>
  <si>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</si>
  <si>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</si>
  <si>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</si>
  <si>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Edificación no habitacional</t>
  </si>
  <si>
    <t>Construccion</t>
  </si>
  <si>
    <t>Equipamiento</t>
  </si>
  <si>
    <t>Lic. Juan Carlos Salazar Platt</t>
  </si>
  <si>
    <t>Subdirector Administrativo</t>
  </si>
  <si>
    <t>Directot Administrativo</t>
  </si>
  <si>
    <t>Otros materiales y articulos de Construccion y reparacion</t>
  </si>
  <si>
    <t>Fertilizantes Pesticidas</t>
  </si>
  <si>
    <t>Vestuarios, Blancos,Prendas de Seguridad y Proteccion Personal</t>
  </si>
  <si>
    <t>Materiales y sumnistros de Seguridad Publica</t>
  </si>
  <si>
    <t>Servicios Integrales y Otros Servicios</t>
  </si>
  <si>
    <t>Patentes, Regalias y Otros</t>
  </si>
  <si>
    <t>Servicios de Capacitacion</t>
  </si>
  <si>
    <t>Servicios Diversos</t>
  </si>
  <si>
    <t>Subrogados</t>
  </si>
  <si>
    <t>Equipo y aparatos audiovisuales</t>
  </si>
  <si>
    <t>Camaras Fotograficas y de Video</t>
  </si>
  <si>
    <t>Instrumental medico y de laboratorio</t>
  </si>
  <si>
    <t>Equipo de Comunicación y telecomunicacion</t>
  </si>
  <si>
    <t>software</t>
  </si>
  <si>
    <t>Direccion General</t>
  </si>
  <si>
    <t>Secretaria Tecnica</t>
  </si>
  <si>
    <t>Direccion Juridica</t>
  </si>
  <si>
    <t>Direccion de Tecnologia y Sistemas</t>
  </si>
  <si>
    <t>Direccion de Psicologia</t>
  </si>
  <si>
    <t>Direccion de Poligrafia</t>
  </si>
  <si>
    <t>Direccion Socioeconomica</t>
  </si>
  <si>
    <t>Direccion Medico-toxicologico</t>
  </si>
  <si>
    <t>Direccion de Desarrollo Organizacional</t>
  </si>
  <si>
    <t>Direccion Administrativa</t>
  </si>
  <si>
    <t>Organo de Control Interno</t>
  </si>
  <si>
    <t>UNIDAD DE MEDIDA</t>
  </si>
  <si>
    <t>Formuló</t>
  </si>
  <si>
    <t>Aprobó</t>
  </si>
  <si>
    <t>Ignacio Cota Torres</t>
  </si>
  <si>
    <t>Sub Director Administrativo</t>
  </si>
  <si>
    <t>Director Administrativo</t>
  </si>
  <si>
    <t>Pesos</t>
  </si>
  <si>
    <t>Hoja 1 de 4</t>
  </si>
  <si>
    <t>Hoja 2 de 4</t>
  </si>
  <si>
    <t>Hoja 4 de 4</t>
  </si>
  <si>
    <t>GOBIERNO DEL ESTADO DE SONORA</t>
  </si>
  <si>
    <t>PRESUPUESTO BASADO EN RESULTADOS</t>
  </si>
  <si>
    <t>MATRIZ DE INDICADORES DE RESULTADOS 2015</t>
  </si>
  <si>
    <t>Dependencia y/o Entidad:</t>
  </si>
  <si>
    <t xml:space="preserve"> CENTRO DE EVALUACION Y CONTROL DE CONFIANZA DEL ESTADO DE SONORA</t>
  </si>
  <si>
    <t>Nombre del Programa:</t>
  </si>
  <si>
    <t>Eje de Desarrollo del PED:</t>
  </si>
  <si>
    <t>Estrategia  Sectorial del PED:</t>
  </si>
  <si>
    <t>Objetivo Estrategico Sectorial del PED:</t>
  </si>
  <si>
    <t>Beneficiarios ó Área de enfoque:</t>
  </si>
  <si>
    <t>RESUMEN NARRATIVO</t>
  </si>
  <si>
    <t>INDICADORES</t>
  </si>
  <si>
    <t xml:space="preserve">INDICADOR </t>
  </si>
  <si>
    <t>FÓRMULA</t>
  </si>
  <si>
    <t>FRECUENCIA</t>
  </si>
  <si>
    <t>FIN</t>
  </si>
  <si>
    <t>Anual</t>
  </si>
  <si>
    <t>Linea base (Año):</t>
  </si>
  <si>
    <t>Meta anual :</t>
  </si>
  <si>
    <t>Cierre :</t>
  </si>
  <si>
    <t>Tipo de indicador:</t>
  </si>
  <si>
    <t>Dimensión del indicador:</t>
  </si>
  <si>
    <t>Numerador:</t>
  </si>
  <si>
    <t>Unidad de medida:</t>
  </si>
  <si>
    <t>Denomidador:</t>
  </si>
  <si>
    <t>Unidad Responsable encargada de reportar el inidicador:</t>
  </si>
  <si>
    <t>Medios de verificación y fuentes de información:</t>
  </si>
  <si>
    <t>Logros y/o Justificaciones:</t>
  </si>
  <si>
    <t>PROPÓSITO</t>
  </si>
  <si>
    <t>Supuesto P - F</t>
  </si>
  <si>
    <t xml:space="preserve">COMPONENTE </t>
  </si>
  <si>
    <t>Trimestral</t>
  </si>
  <si>
    <t>Actividad del Componente</t>
  </si>
  <si>
    <t xml:space="preserve">                      Sistema Estatal de Evaluación</t>
  </si>
  <si>
    <t>ETCA-III-14</t>
  </si>
  <si>
    <t>Gastos por proyectos de Inversión</t>
  </si>
  <si>
    <t>GASTO DE INVERSION EJERCIDO:</t>
  </si>
  <si>
    <t xml:space="preserve">NOMBRE DEL PROYECTO </t>
  </si>
  <si>
    <t>MONTO EROGADO</t>
  </si>
  <si>
    <t>Releción de Bienes que Componen su Patrimonio</t>
  </si>
  <si>
    <t>Codigo</t>
  </si>
  <si>
    <t>Descripción del Bien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</si>
  <si>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</si>
  <si>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MOBILIARIO Y OTROS ACTIVOS FIJOS</t>
  </si>
  <si>
    <t>EQUIPO PURIFICADOR PK 360</t>
  </si>
  <si>
    <t>ARCHIVERO HORIZONTAL 2 GAVETAS T/OFICIO COLOR WENG</t>
  </si>
  <si>
    <t>CAJA FUERTE DE 1.05X.57 MCA. ESTRONGER</t>
  </si>
  <si>
    <t>ESCRITORIO DE 1.20 X .60   FACT. 5573</t>
  </si>
  <si>
    <t>REPARACION Y CAMBIO DE CAJA FUERTE</t>
  </si>
  <si>
    <t>'3 MESAS DE TRABAJO DE 1.20 X .60</t>
  </si>
  <si>
    <t>MESA MULTI  USOS DE .60 X .40 CON ENTREPAÑO INTERI</t>
  </si>
  <si>
    <t>MUEBLE ESQUINERO C/CAJONERA TRIPLE COL.WENGUE</t>
  </si>
  <si>
    <t xml:space="preserve">'4 ESTANTES METALICOS DE 2.20 C/6 ENTREPAÑOS DE 30 </t>
  </si>
  <si>
    <t>ESCRITORIO DE 1.50X.60 C/CAJONERA COL.WENGUE</t>
  </si>
  <si>
    <t xml:space="preserve">MESA DE TRABAJO DE 1.50X.60 CON THERMO ADEHERIDO </t>
  </si>
  <si>
    <t>MANIOBRAS DE ARMADO Y DESARMADO DE MAMPARAS</t>
  </si>
  <si>
    <t>REPARACION DE CUBIERTA A CAJONERA TRIPLE FACT.5558</t>
  </si>
  <si>
    <t>'2 LIBREROS DE PISO CON ENTREPAÑOS</t>
  </si>
  <si>
    <t>'5 MESAS DE TRABAJO DE 1.20X.60 COLOR WENGUE</t>
  </si>
  <si>
    <t>MESA REDONDA DE 1.20 DE DIAMETRO COLOR WENGUE</t>
  </si>
  <si>
    <t>LOCKER PERSONAL 4 CASILLAS</t>
  </si>
  <si>
    <t>EQUIPO PURIFICADOR DE AGUA PK360</t>
  </si>
  <si>
    <t>ASPIRADORA SERIE 776149</t>
  </si>
  <si>
    <t>PROYECTOR BENQ MOD. MP 670.3200 ANSI LUMENES</t>
  </si>
  <si>
    <t>'4 AUDIFONO CON MICROFONO MICROSOFT LX 3000</t>
  </si>
  <si>
    <t>CAMARA IP PARA INTERIOR MARCA AVTECH</t>
  </si>
  <si>
    <t>'2ARCHIVEROS VERT.4 GAVETAS CON LLAVE COL.WENGUE</t>
  </si>
  <si>
    <t>'5 ESTANTES METALICOS DE 6 ENTREPAÑOS MCA.MECALUX</t>
  </si>
  <si>
    <t>'4 BATERIAS DE 4 PLAZAS POLIP.NEGRO BASE CROMO MCA,</t>
  </si>
  <si>
    <t>'4 BANCA DE 3 PIIEZAS EN POLIP.NEGRO BASE CROMO MCA</t>
  </si>
  <si>
    <t>'2 ESCRITORIO DE GRAPA DE 1.20X.60 FABRICADO EN MEL</t>
  </si>
  <si>
    <t>'3 SILLA DE VISITA COLOR NEGRO MCA.ALBAR</t>
  </si>
  <si>
    <t>'2SILLON DE VISITA EN TELA COLOR NEGRO MCA.ALBAR</t>
  </si>
  <si>
    <t>SILLA SECRETARIAL</t>
  </si>
  <si>
    <t>DOS CALEFACTORES TIPO TORRE DE 58 CM.</t>
  </si>
  <si>
    <t>'13 ESTANTES CON ENTRE PAÑOS DE .30X.85 POSTES DE 2</t>
  </si>
  <si>
    <t>'3 ESTANTES METALICOS DE 6 ENTREPAÑOS MCA.MECALUX</t>
  </si>
  <si>
    <t>'5 SILLAS APILABLES PLASTICAS MARCA GENOVA</t>
  </si>
  <si>
    <t>'7 ESTANTES METALICOS 6 ENTREPAÑOS DE .30X.85 POSTE</t>
  </si>
  <si>
    <t>TRITURADORA ATIVA HX05 CON CRUZA</t>
  </si>
  <si>
    <t>MICROFONO SHURE 550L</t>
  </si>
  <si>
    <t>'20 PUPITRE PARA SOCIO ECONOMICO</t>
  </si>
  <si>
    <t>LOCKER 5 PUERTAS DE 1.80 X.40 X .385 COLOR ARENA</t>
  </si>
  <si>
    <t>'6 ESTACION DE TRABAJO P/13 USUARIOS C/MAMPARAS "L"</t>
  </si>
  <si>
    <t>'13 SILLAS SECRETARIAL MOD.RS-350 MARCA REQUIEZ</t>
  </si>
  <si>
    <t>'15 ESTANTES METALICOS DE 2.20 MTS CON 6 CHAROLAS</t>
  </si>
  <si>
    <t>'4 ESTANTES METALICOS 30X85 6 CHAROLAS</t>
  </si>
  <si>
    <t>'8 ESTANTES METALICOS 50X100 CM 6 CHAROLAS</t>
  </si>
  <si>
    <t>LOTA 11 BOTE BASURA PLASTICO NEGRO 30 CM</t>
  </si>
  <si>
    <t>'11 ARCHIVERO MELAMINA 50X55 CM 3 GAVETAS CON LLAV</t>
  </si>
  <si>
    <t>'11 ESCRITORIO MELAMINA 100X600 CM 2 CAJONES CON LL</t>
  </si>
  <si>
    <t xml:space="preserve">'11 SILLA SECRETARIAL TELA RUEDAS,AJUSTE ALTURA </t>
  </si>
  <si>
    <t>'1 ESTACION DE TRABAJO EN L P/4 USUARIOS EN CRUCET</t>
  </si>
  <si>
    <t>'4 BASE P/MONITOR Y DEBAJO AMPLIFICADOR</t>
  </si>
  <si>
    <t>4 PORTATECLADO</t>
  </si>
  <si>
    <t>4 PORTA CPU</t>
  </si>
  <si>
    <t>'16 ESTANTES METALICOS 6 ENTREPAÑOS REFORZ 2.20X.85</t>
  </si>
  <si>
    <t>TRITURADORA RMEDIA CRUZ 12HJ</t>
  </si>
  <si>
    <t>TRITURADORA ROYAL 52755</t>
  </si>
  <si>
    <t>TRITURADORA ROYAL 68158</t>
  </si>
  <si>
    <t>LIBRERO SARATOGA 46933</t>
  </si>
  <si>
    <t>TRITURADORA ATIVA EX20</t>
  </si>
  <si>
    <t>TRITURADORA SWINGLE EX10-08</t>
  </si>
  <si>
    <t>'12 LOCKER 3 PUERTAS CON MAYA METALICA COLOR NEGRO</t>
  </si>
  <si>
    <t>'24 LOCKER CON 4 PUERTAS CON MAYA COLOR NEGRO</t>
  </si>
  <si>
    <t>ESTANTERIA AREA DE ARCHIVO Y SISTEMAS</t>
  </si>
  <si>
    <t>TRITURADORA FELLOWES DS-12CS</t>
  </si>
  <si>
    <t>LOTE DE 10 SILLAS APILABLES PLASTICO NEGRO</t>
  </si>
  <si>
    <t>COCINA P/COMEDOR 10PZAS.CUBIERTA, TINA DOBLE LLAVE</t>
  </si>
  <si>
    <t>LOTE DE 74 CHAROLAS PARA ESTANTES</t>
  </si>
  <si>
    <t>LOTE DE 80 POSTES PARA ESTANTES</t>
  </si>
  <si>
    <t>DESPACHADOR DE AGUA MCA.PURIFCA CAP. 8 LTS</t>
  </si>
  <si>
    <t>GABINETE UNIVERSAL</t>
  </si>
  <si>
    <t>LOTE DE 10 LIBREROS CHERRY 5 REPISAS OMX</t>
  </si>
  <si>
    <t>LOTE DE 27 SILLONES EJECUTIVO COLOR NEGRO</t>
  </si>
  <si>
    <t>LOTE DE 8 SILLONES EJECUTIVOS COLOR NEGRO</t>
  </si>
  <si>
    <t>LOTE DE DOS LIBREROS CHERRY 5 REPISAS OMX</t>
  </si>
  <si>
    <t>TRITUTRADO MARCA SWINGLINE EX22-08</t>
  </si>
  <si>
    <t>TRITURADORA FELLOWEA MOD 125CI</t>
  </si>
  <si>
    <t>TRITURADORA FELLOWES MOD. 125CI</t>
  </si>
  <si>
    <t>TRITURADORA FELLOWES MOD.128CI</t>
  </si>
  <si>
    <t>SERVIDOR HP POLIANT DL 380-G7 CONTROLADORA P4101</t>
  </si>
  <si>
    <t>'3 SERVIDORES HP POLIANT DL 380 QUAD CORE</t>
  </si>
  <si>
    <t>'8 DISCOS DUROS PARA SERVIDOR HP 202 2.5" D.P.</t>
  </si>
  <si>
    <t>TARJETA DE RED PARA SERVIDOR HP</t>
  </si>
  <si>
    <t>SWITCH EXTREME MOD.X250E 48 PUERTOS COLOR VIOLETA</t>
  </si>
  <si>
    <t>'4 WINDOWS SERVER STANDARD R2 SOPORTA 4 CPU´'S</t>
  </si>
  <si>
    <t>LAPTOP HP 420 S5CG04907MY</t>
  </si>
  <si>
    <t>LAPTOP HP 420 S5CG04907QK</t>
  </si>
  <si>
    <t>LAPTOP  HP 420 S5CG04907T7</t>
  </si>
  <si>
    <t>LAPTOP HP 420 S5CG10202PC</t>
  </si>
  <si>
    <t>LAPTOP HP 420 S5CG10202V7</t>
  </si>
  <si>
    <t>LAPTOP HP S5CG102030W</t>
  </si>
  <si>
    <t>MOUSE MXFOR NOTEBOOK LOG9100000909</t>
  </si>
  <si>
    <t>MALETIN P/LAPTOP HO 15.4" NAYLON HPFW920LA F-3725</t>
  </si>
  <si>
    <t>'5 NOTEBOOK HP 420 FACT-57888</t>
  </si>
  <si>
    <t>'5 MALETIN PARA NOTEBOOK HP F-57888</t>
  </si>
  <si>
    <t>SCANER CANNON P-150</t>
  </si>
  <si>
    <t>IPAD WI-FI 3G BLACK-PRSN-SPA 35711058948</t>
  </si>
  <si>
    <t>'2 IPAD SAMART COVER GRAY-ZML</t>
  </si>
  <si>
    <t>'2 DIGITAL AV ADAPTER-BES</t>
  </si>
  <si>
    <t>'2 IPAD CAMERA CONECNTION KIT-SPA 35711057341</t>
  </si>
  <si>
    <t>'2 APLLEDOCK CONNECTOR TO VGA ADAP-BES 57341</t>
  </si>
  <si>
    <t>MICROGARABADORA OLYMPUS V N8</t>
  </si>
  <si>
    <t>CAMARA WEB LOGITEC S/N SERIE</t>
  </si>
  <si>
    <t>MICROFONO OMNI P/CONFERENCIAS S 303.48</t>
  </si>
  <si>
    <t>ARNES PARA MONITOR D/N DE SERIE</t>
  </si>
  <si>
    <t>'2 SCANNER KODAK I 2400 SRIES 47547724 Y 7332</t>
  </si>
  <si>
    <t xml:space="preserve">'8 SCANNER CANNON P-150 SERIES FEA39192, 44067     </t>
  </si>
  <si>
    <t>COMPUTADORA HP 8200 SERIE SMXL13616P5</t>
  </si>
  <si>
    <t>COMPUTADORA HP 8200 SERIE SMXL13616Q6</t>
  </si>
  <si>
    <t>COMPUTADORA HP 8200 SERIE SMXL13616QP</t>
  </si>
  <si>
    <t>COPMUTADORA HP 8200 SERIE SMXL13616QS</t>
  </si>
  <si>
    <t>COMPUTADORA HP 8200 SERIE SMXL13616QV</t>
  </si>
  <si>
    <t>COMPUTADORAHP 8200SERIE SMXL13616QX</t>
  </si>
  <si>
    <t>COMPUTADORA HP 8200 SERIE SMXL13616RS</t>
  </si>
  <si>
    <t>COMPUTADORA HP 8200 SERIE SMXL13616TB</t>
  </si>
  <si>
    <t>COMPUTADORA HP  8200 SERIE SMXL13616TC</t>
  </si>
  <si>
    <t>COMPUTADORA HP 8200 SERIE SMXL13616TD</t>
  </si>
  <si>
    <t>COMPUTADORA HP 8200 SERIE SMXL13616TF</t>
  </si>
  <si>
    <t>COMPUTADORA HP 8200 SERIE SMXL13616TG</t>
  </si>
  <si>
    <t>COMPUTADORA HP 8200 SERIE SMXL13616TK</t>
  </si>
  <si>
    <t>COMPUTADORA HP 8200 SERIE SMXL13616T9 CON MINITORR</t>
  </si>
  <si>
    <t>'14 MONITOR HP " SERIE CN4114OLG1 FACTURA 58958</t>
  </si>
  <si>
    <t>'5 SCANNER KODAK I2400 SERIES 475495,73,8896,8913,</t>
  </si>
  <si>
    <t>'2 FORTI-AP 220B DOBLE BANDA EN R2 A 300MBPS</t>
  </si>
  <si>
    <t>COMPUTADORA TIPO TSBLET SAMSUNG GT 1280X800TFT</t>
  </si>
  <si>
    <t>NOTEBOOK HP RLITEBOOK 856 OW SERIE 4CZ1390GMZ</t>
  </si>
  <si>
    <t>NOTEBOOK HP ELITEBOOK 856 OW SERIE 4CZ1400GCMZ</t>
  </si>
  <si>
    <t>'4 MALETIN PARA NOTEBOOK HP 15.4" COLOR NEGRO</t>
  </si>
  <si>
    <t>SWITCH MCA.EXTREME MOD.X250E-48P COLOR VIOLETA</t>
  </si>
  <si>
    <t>SCANNER KODAK F-58938</t>
  </si>
  <si>
    <t>'2 SCANNER MCA. KODAK MOD. I2400 S-47549577 Y 9583</t>
  </si>
  <si>
    <t>MEMORIA DDR2 2GB P/SERVIDOR ML 110G5</t>
  </si>
  <si>
    <t>'3 TECLADO PARA LAPTOP HP0420</t>
  </si>
  <si>
    <t>TECLADO PARA LAPTOP HP 6530B</t>
  </si>
  <si>
    <t>'3 MEMORIAS HP 26B PC 10600R</t>
  </si>
  <si>
    <t>'5 COMP. PORTATIL HP APROBOOK 6460B XU049LA</t>
  </si>
  <si>
    <t xml:space="preserve">'2 FORTIAP 220B DOBLE BANDA . RADIO 802. 11 ADAPT. </t>
  </si>
  <si>
    <t>'5 COMPUT D ESCR COMPAQ 8200 PROCESADOR IC I3, 4GB</t>
  </si>
  <si>
    <t xml:space="preserve">'5 COMPT PORTATIL ULTRABOOK,PROCESADORA IC I5,4 GB </t>
  </si>
  <si>
    <t>'3 TABLET APPLE IPAD 16GB, WIFI</t>
  </si>
  <si>
    <t>'4 DISCO DURO P/SERV 2.5 PLG, 900 GB P/SERV HPDL 38</t>
  </si>
  <si>
    <t>'1 DISCO DURO EXTERNO DE 3 TB SERIE 1C3720117131</t>
  </si>
  <si>
    <t>'4 IMPRESORA LASER MONOCROMATICA HP LASER JET P2055</t>
  </si>
  <si>
    <t>'10 ESCANER PORTATIL CANON P-150</t>
  </si>
  <si>
    <t>'3 ESCANER DE DOC KODAK i2400</t>
  </si>
  <si>
    <t>'7 TELEFONO IP AVAYA 1608 I</t>
  </si>
  <si>
    <t>MICROPROCESADOR XEON E5630 HP N/S CR4130009G</t>
  </si>
  <si>
    <t>'1 SERVIDOR COMPUTO HP MOD PROLIANT XEON E5645 1P 6</t>
  </si>
  <si>
    <t>TELSCAN ESTACION, incluye EQ COMPUTO DESKTOP,DONGL</t>
  </si>
  <si>
    <t>DIGISCANWEB ESTACION FIJA, incluye EQ COMPUTO, LEC</t>
  </si>
  <si>
    <t>'1 SERVIDOR HP DL380G7 CPU/12 RAM 4T</t>
  </si>
  <si>
    <t>EQ. DE ALAMCENAMIENTO  DE LOGS.Y REPORTS FORTIAN}</t>
  </si>
  <si>
    <t>UN SWITCH DE 48 PUERTOS</t>
  </si>
  <si>
    <t xml:space="preserve">SAN EQUALLOGIC (PS6100E, 24X1TB 7.2K) </t>
  </si>
  <si>
    <t xml:space="preserve">POWERCONNECT 6224, DELL , 24 GBE PUERTOS </t>
  </si>
  <si>
    <t>PANTALLA P/LAPTOP HP 6530B CCFLASC141A00 CCFL</t>
  </si>
  <si>
    <t>MONITOR HP LCD DE 21.5"</t>
  </si>
  <si>
    <t>COMPUTADORAS ( 77 ) HP-80SSF</t>
  </si>
  <si>
    <t>NOTEBOOK ( 11 )HP 640G1 CORE 15 4300M</t>
  </si>
  <si>
    <t>SCANNER ( 7 )KODAK I 2400</t>
  </si>
  <si>
    <t>PROYECTOR ( 2 ) POWERLITE S18 SVGA</t>
  </si>
  <si>
    <t>SAN EQUALOGIC POWER EDGE R720</t>
  </si>
  <si>
    <t>'5 CAMARAAS CANNON POWERSHOT SD 13001</t>
  </si>
  <si>
    <t xml:space="preserve">'5 CASE MARCA CANNON PARA  CAMARA PSC-55 </t>
  </si>
  <si>
    <t>'5 LI-ION BATERY MARCA CANNON NB 6L</t>
  </si>
  <si>
    <t>'5 BATERY CHARGER FOR NB-6L 61-1</t>
  </si>
  <si>
    <t>USB INTERFACE CABLE MCA. CANNON IFC - 400PCU</t>
  </si>
  <si>
    <t>'2 CAMARAS CANNON POWERSHOT SD 13001</t>
  </si>
  <si>
    <t>'2 CASE MARCA CANNON PARA CMARA PSC-55</t>
  </si>
  <si>
    <t>'2 MEMORY SECURE  DIGITAL 8GB</t>
  </si>
  <si>
    <t>CAMARA DE SEGURIDAD PELCO IXSODN-12 LENTE VARIFOCA</t>
  </si>
  <si>
    <t>'25 CAMARA VIDEOVIGILANCIA MARCA SONY,SNC EP580</t>
  </si>
  <si>
    <t>'1 CAMARA DIGITAL CANON POWERSHOT ELPH 110HS</t>
  </si>
  <si>
    <t>'4 GABINETE COLGANTE EXT C7TAPA Y ARO ALUMINIO,CUB</t>
  </si>
  <si>
    <t>'4 FUENTE ENTRADA DE CA 110V O 220V MARCA SONY MOD</t>
  </si>
  <si>
    <t>'21 GABINETE DOMO ENTINTADO EMPOTRABLE TECHO MCA SO</t>
  </si>
  <si>
    <t>EQUIPO VIDEOVIGILANCIA  Y GRABACION</t>
  </si>
  <si>
    <t>COMPLEMENTO EQ DE VIDEOVIGILANCIA</t>
  </si>
  <si>
    <t>'5  PANTALLA ANTIVIENTO GRANDE P/MICROFONO SHURE</t>
  </si>
  <si>
    <t>'10 CAMARAS FOTOGRAFICAS CANNON POWERSHOT</t>
  </si>
  <si>
    <t>'5 LECTOR DE HUELLAS DIGITAL MOD.U ARE U4500</t>
  </si>
  <si>
    <t xml:space="preserve">Camara videoconferencia Mac. Logitech Mod. BBC950 </t>
  </si>
  <si>
    <t>'2 CAMARAS POWERSHOT ELPH 135</t>
  </si>
  <si>
    <t>CAMARA DIGITAL CANON EOS REBEL SL1</t>
  </si>
  <si>
    <t>'6 CELULARES TEL-CEL S-90906,50280,710,51478,92225,</t>
  </si>
  <si>
    <t>MICROFONO STAND, CABLE, AUDIFONO SONY MDR-V150</t>
  </si>
  <si>
    <t>'6 IP PHONE 1608-1BLK S-11WZ03359497,04065243,6631,</t>
  </si>
  <si>
    <t>EQUIPO GPS ON LINE 2</t>
  </si>
  <si>
    <t>'8 EQUIPOS GPS ON LINE 2</t>
  </si>
  <si>
    <t>RADIO COMUNICADOR NEXTEL</t>
  </si>
  <si>
    <t>'5 RADIOS MOTOROLA EP 450 S-018TMM8604,428,8429,843</t>
  </si>
  <si>
    <t>COPILOTOON LINE DESKPOT CON MODULO SINCRONIZADOR</t>
  </si>
  <si>
    <t>'3 ACCESORIOS MANOS LIBRES PARA RADIO MOTOROLA</t>
  </si>
  <si>
    <t>'5 AURICULARES CON MICROFONO RLN5317 PARA RADIO MOT</t>
  </si>
  <si>
    <t>RADIO EP 450 16CH. SERIE 018TPWF261</t>
  </si>
  <si>
    <t>RADIO EP450 16 CH. SERIE 018TQAC228</t>
  </si>
  <si>
    <t>RADIO MOTOROLA EP450 SERIE 018TPWF414</t>
  </si>
  <si>
    <t>MICROFONO CONDENSADOR AUTOPOLZARIZADO PG105A</t>
  </si>
  <si>
    <t>DISTRIBUIDOR AMPLIFICADOR DE AUDIO PARATE CVG105A</t>
  </si>
  <si>
    <t>'2 DIADEMAS INALMB.TEL AVAYA PLANTRONICS CS510/HL10</t>
  </si>
  <si>
    <t>DIADEMA PLANTRONICS CS5 10/HL 10 NP38734-11</t>
  </si>
  <si>
    <t xml:space="preserve">JEEP PATRIOT BCA. MOD 2011SERIE 1J4AT2GB4BD198280 </t>
  </si>
  <si>
    <t>DODGE ATTITUDE BLANCO 2012 SERIE KMHCU4NCU017284</t>
  </si>
  <si>
    <t>FORD F-150 MOD.2011SERIE 1FTMF1CM9BKD36936</t>
  </si>
  <si>
    <t>FORD F-150 SERIE 1FTMF1CM9BKD66677</t>
  </si>
  <si>
    <t>FORD F-150 1FTMF1CM2BFA78784</t>
  </si>
  <si>
    <t>FORD FOCUS 4 PTAS.  BCO. SERIE 1FAHP3E21CL101261</t>
  </si>
  <si>
    <t xml:space="preserve">FORD FOCUS 4 PTAS.BCO.1FAHP3E27CL101121           </t>
  </si>
  <si>
    <t xml:space="preserve">FORD FOCUS 4 PTAS.BCO. 1FAHP3E22CL133832          </t>
  </si>
  <si>
    <t xml:space="preserve">FORD FOCUS 4 PTAS.BCO 1FAHP3E21CL110784           </t>
  </si>
  <si>
    <t xml:space="preserve">FORD FOCUS SEDAN 4 PTAS.BCO. 1FAHP3E2XCL110783    </t>
  </si>
  <si>
    <t>FORD FOCUS SEDAN 4 PTAS.BCO.1FAHP3E27CL165871</t>
  </si>
  <si>
    <t>FORD FOCUS SEDAN 4 PTAS.BCO. 1FAHP3E20CL103633</t>
  </si>
  <si>
    <t>FORD FISTA S-TA MOD 2012 SERIE 3FAFP4AJ2M205153</t>
  </si>
  <si>
    <t>FORD FIESTA S-TA MOD. 2012 3FAFP4AJ0CM220332</t>
  </si>
  <si>
    <t>FORD FIESTA S-TA MOD. 2012 SERIE 3FAFP4AJ0CM205068</t>
  </si>
  <si>
    <t>FORD FIESTA S-TA MOD. 2012 SERIE3FAFP4AJXCM193303</t>
  </si>
  <si>
    <t>FORD FIESTA S-TA MOD 2012 SERIE 3FAFP4AJ7CM197874</t>
  </si>
  <si>
    <t>FORS FIESTA S-TA MOD 2012 SERIE 3FAFP4AJXCM205126</t>
  </si>
  <si>
    <t>FORD FIESTA S-TA MOD. 2012 SERIE 3FAFP4AJ8CM180064</t>
  </si>
  <si>
    <t>FORS FIESTA S-TA MOD. 2012 SERIE 3FAFP4AJ4CM205249</t>
  </si>
  <si>
    <t>FORD FIESTA S-TA MOD. 2012 SERIE 3FAFP4AJ6CM195565</t>
  </si>
  <si>
    <t>FORD FIESTA S-TA MOD. 2012 SERIE 3FAFP4AJXCM214988</t>
  </si>
  <si>
    <t>FORD FOCUS SEDAN MOD 2012 SERIE 1FADP3F23DL141145</t>
  </si>
  <si>
    <t>ALCOHOLIMETRO CLAVE ALCC501</t>
  </si>
  <si>
    <t>EQUIPO ELECTROCARDIGRAFO</t>
  </si>
  <si>
    <t>ELECTROCARDIOGRAFO SCHILLER MODELO AT-1</t>
  </si>
  <si>
    <t>MESA P/ELECTROCARDIOGRAMA MCA.PASTEUR BARANDAL TUB</t>
  </si>
  <si>
    <t>SILLA DE RUEDAS MOD.18ECDDA-SE</t>
  </si>
  <si>
    <t>BAUMANOMETRO DIGITAL MOD.3000S Y BAZALETE</t>
  </si>
  <si>
    <t>GABINETE MARCA OFFICE MAX NEGRO MOD 12103-431 NM</t>
  </si>
  <si>
    <t>GABINETE METALICO 2 PTAS 1.70 M ALTO</t>
  </si>
  <si>
    <t>LECTOR BIOMETRICO DESKTOP SUPREMA-BIOMINI</t>
  </si>
  <si>
    <t>AUDIOMETRO DE TAMIZAJE GSI 18</t>
  </si>
  <si>
    <t xml:space="preserve">VITRINA CONTRA MURO 90CM ROCHESTER </t>
  </si>
  <si>
    <t>EQ PORTATIL P/DETECCION DE METALES RANGER 150 1/CA</t>
  </si>
  <si>
    <t>ESCALERA 8-570-04 CON BARANDAL Y RUEDAS</t>
  </si>
  <si>
    <t>AIRE ACONDICIONADO MCA.YORK MOD.YCJD36S41S1 UNIDAD</t>
  </si>
  <si>
    <t>REFIRGERADOR INDUSTRIAL IMBERIA DE 17 "</t>
  </si>
  <si>
    <t>CAMARA DE VIDEOVIGILANCIA IP HD PARTE SNC-EP580</t>
  </si>
  <si>
    <t>MEZCLADORA DE AUDIO PARTE WZ312M</t>
  </si>
  <si>
    <t>FUENTE DE PODER EXT P/CAMARAS IP PTZ POE FULL HD</t>
  </si>
  <si>
    <t>CARCASA PARA CAMARA IP PARTE UNI-ORL7T2</t>
  </si>
  <si>
    <t>CAMARA FIJA HD PARTE SNC-CH180</t>
  </si>
  <si>
    <t>CAMARA VIDEOVIGILANCIA IP POE  DOMO 1.4MP SCNDH120</t>
  </si>
  <si>
    <t>CARCASA P/INT EMPOT P/CAMARA MINI DOMO YTICB140</t>
  </si>
  <si>
    <t>EQUIPO DE VIDEOGRABACION 4TB NSR-500/4T</t>
  </si>
  <si>
    <t>SWITCH 24 PUERTOS PARTE X440-24/1650</t>
  </si>
  <si>
    <t>PATCH PANEL ANGULAR CAT 6A 10GB/S 24 PUERTOS DE 8</t>
  </si>
  <si>
    <t>CARCASA PARA CAMARA IP PARTE UNI -ID7T3</t>
  </si>
  <si>
    <t>REFIRGERADOR VR-17 BLANCO C/CIF SERIE 185140401017</t>
  </si>
  <si>
    <t xml:space="preserve">EQUIPO DE SEG.PERIMETRAL FORTIGATE FG300C BLD     </t>
  </si>
  <si>
    <t xml:space="preserve">EQ. DE SEG. INALAMBRICO FORTIAP MOD FAP331B </t>
  </si>
  <si>
    <t xml:space="preserve">SISTEMA ELECTRONICO DE ACCESO DE PERSONAL         </t>
  </si>
  <si>
    <t>SISTEMA ELECTRONICO DE ACCESO VEHICUAR</t>
  </si>
  <si>
    <t>INTANGIBLES</t>
  </si>
  <si>
    <t>'70 CAL WINDOWS SERVER 2008 EN ESPAÑOL OEM</t>
  </si>
  <si>
    <t>SOTFWARE SONY SOUND FORGE PRO10</t>
  </si>
  <si>
    <t>'5 LICENCIAS OFFICE PROFESIONAL PLUS OPL NL</t>
  </si>
  <si>
    <t>'10 LICENCIAS OFFICES STANDARD 2010 LP NL GOV</t>
  </si>
  <si>
    <t>'4 KIT DE LEGALIZACION WINPRO 7 SNGL OLP</t>
  </si>
  <si>
    <t>'10 LICENCIAS MICROSOFT OFFICE PROFESSIONAL PLUS 2</t>
  </si>
  <si>
    <t>'25 LICENCIAS MICROSOFT OFFICE STANDARD 2010</t>
  </si>
  <si>
    <t>'10 LICENCIAS OFFICE PRO PLUS 2010OLP NL GOV</t>
  </si>
  <si>
    <t>'15 LICENCIAS OFFICE STANDARD 2010 OLP NL GOV</t>
  </si>
  <si>
    <t>ACT.SAITE INTERTL.INT.Y DOPORTE S: IT0011131</t>
  </si>
  <si>
    <t xml:space="preserve">'20 LICENCIAS MICROSOFT OFFICE STANDARD 2010 OLP N </t>
  </si>
  <si>
    <t>'2 LICENCIAS VISUAL STUDIO PROF.CON MSDN LICSAPK QL</t>
  </si>
  <si>
    <t xml:space="preserve">'5 LICENCIAS DE PROJECT STANDARD 2010 EN INGLES VS </t>
  </si>
  <si>
    <t>'2 LICENCIAS DE VISO PROFL. EN ESPAÑOL VISIOPRO OLP</t>
  </si>
  <si>
    <t>'6 LCENCIAS DE VISIO STANDAR 2010 VISIOSTD OLP NL G</t>
  </si>
  <si>
    <t>PAQ 5 LICENCIAS GRIAULE FINGERPRINT SDK</t>
  </si>
  <si>
    <t>'2 VISUAL MICROSOFT STUDIO PROFESSIONAL MSDN LICENC</t>
  </si>
  <si>
    <t>'30 OPEN GOB OFFICE STANDARD 2010(OFFICESTD 2010 0</t>
  </si>
  <si>
    <t>'30 LICENCIA SOFTWARE ANTIVIRUS TREND MICRO ENTERPR</t>
  </si>
  <si>
    <t>'5 LICENCIA SOFTWARE OFFICE PROFESIONAL 2010 ESPAÑO</t>
  </si>
  <si>
    <t xml:space="preserve">'1 LICENCIA SMART SAMPLE ESTANDAR </t>
  </si>
  <si>
    <t>SOFTWARE SACG</t>
  </si>
  <si>
    <t>SOFTWARE FLOTILLA AUTOS</t>
  </si>
  <si>
    <t xml:space="preserve">TOTAL </t>
  </si>
  <si>
    <t>NACIONAL</t>
  </si>
  <si>
    <t>Mnto y conservación de herraminetas,maq y otros equipos</t>
  </si>
  <si>
    <t>Egresos Devengado     Anual</t>
  </si>
  <si>
    <t>Egresos Pagado     Anual</t>
  </si>
  <si>
    <t>Egresos Devengado Trimestral</t>
  </si>
  <si>
    <t>Egresos Pagado  Trimestral</t>
  </si>
  <si>
    <t>(6)</t>
  </si>
  <si>
    <t>(7)</t>
  </si>
  <si>
    <t>( 8 = 3 - 4 )</t>
  </si>
  <si>
    <t>Promoción y Fomento</t>
  </si>
  <si>
    <t>Regulación y Supervisión</t>
  </si>
  <si>
    <t>ETCA-II-09-C</t>
  </si>
  <si>
    <t>Hoja 3 de 4</t>
  </si>
  <si>
    <t>ARCHIVERO 4 GAVETAS COLOR NEGRO TAMAÑO OFICIO</t>
  </si>
  <si>
    <t>ARCHIVERO VERTICAL 4 GAVETAS COLOR CHOCOLATE CLAVE</t>
  </si>
  <si>
    <t xml:space="preserve">ARCHIVEROVERTICAL 4 GAVETAS COLOR CHOCOLATE </t>
  </si>
  <si>
    <t xml:space="preserve">ARCHIVERO VERTICAL 3 GAVETAS COLR CHOCOLATE </t>
  </si>
  <si>
    <t>ARCHVERO VERTICAL 3 GAVETAS COLOR CHOCOLATE</t>
  </si>
  <si>
    <t>ARCHIVERO VERTICAL 3 GAVETAS COLOR CHOCOLATE</t>
  </si>
  <si>
    <t>ARCHIVERO VERTICAL3 GAVETAS COLOR CHOCOLATE</t>
  </si>
  <si>
    <t>ESCRITORIO 120X60X75X COLOR CHOCOLATE</t>
  </si>
  <si>
    <t>ESCRITORIO 120X60X75 COLOR CHOCOLATE</t>
  </si>
  <si>
    <t>GABINETE METALICO180X90X45 COLOR NEGRO</t>
  </si>
  <si>
    <t>GABINETE METALICO 180X90X45 COLOR NEGRO</t>
  </si>
  <si>
    <t>LIBRERO ABIERTO 4 ENTREPAÑOS 90X35X180 COLOR CHOCO</t>
  </si>
  <si>
    <t xml:space="preserve">PEDESTAL MOVIL 2 CAJONES </t>
  </si>
  <si>
    <t>PESDESTAL MOVIL 2 CAJONES</t>
  </si>
  <si>
    <t>PEDESTAL MOVIL 2 CAJONES</t>
  </si>
  <si>
    <t>MESA DE TRABAJO 120X60X75 COLOR CHOCOLATE</t>
  </si>
  <si>
    <t>MESA TRABAJO DE 120X60XX75 COLOR CHOCOLATE</t>
  </si>
  <si>
    <t>MESA DE TRABAJO DE 120X60X75 COLOR CHOCOLATE</t>
  </si>
  <si>
    <t>MESA CIRCULAR DE 120X75 COLOR CHOCOLATE</t>
  </si>
  <si>
    <t>LOTE DE 25 POSTES METALICOS DE 2.20MTS.CAL.14 GRIS</t>
  </si>
  <si>
    <t>BASCULA DIGITAL CON ESTADIMETRO BAME</t>
  </si>
  <si>
    <t>MESA C/SILLA PARA TOMA DE MUESTRAS ROCHESTER</t>
  </si>
  <si>
    <t>MESA ALTA DE ACERO INOXIDABLE 120X70X90X</t>
  </si>
  <si>
    <t>ETCA-IV-17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</si>
  <si>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</si>
  <si>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</si>
  <si>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</si>
  <si>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</si>
  <si>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</si>
  <si>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</si>
  <si>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</si>
  <si>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</si>
  <si>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</si>
  <si>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</si>
  <si>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Centro de Evalaucion y Control de Confianza del estado de Sonora</t>
  </si>
  <si>
    <t>Ingresos Devengado Anual</t>
  </si>
  <si>
    <t>Ingresos Recaudado  Anual</t>
  </si>
  <si>
    <t>Ingreso Devengado Trimestral</t>
  </si>
  <si>
    <t>Ingreso Recaudado Trimestral</t>
  </si>
  <si>
    <t>(8= 5 - 1 )</t>
  </si>
  <si>
    <t>(9= 5/1)</t>
  </si>
  <si>
    <t>(9= 4/3)</t>
  </si>
  <si>
    <t>AVANCE TRIMESTRAL EN EL CUMPLIMIENTO DE LAS METAS DEL INDICADOR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</si>
  <si>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</si>
  <si>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</si>
  <si>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</si>
  <si>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</si>
  <si>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</si>
  <si>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</si>
  <si>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</si>
  <si>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</si>
  <si>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</si>
  <si>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</si>
  <si>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</si>
  <si>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</si>
  <si>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</si>
  <si>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Comprometido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</si>
  <si>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</si>
  <si>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</si>
  <si>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</si>
  <si>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</si>
  <si>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</si>
  <si>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</si>
  <si>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</si>
  <si>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</si>
  <si>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</si>
  <si>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</si>
  <si>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Ascendente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</si>
  <si>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</si>
  <si>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</si>
  <si>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</si>
  <si>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</si>
  <si>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</si>
  <si>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</si>
  <si>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</si>
  <si>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</si>
  <si>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</si>
  <si>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</si>
  <si>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</si>
  <si>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</si>
  <si>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</si>
  <si>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</si>
  <si>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</si>
  <si>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</si>
  <si>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</si>
  <si>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</si>
  <si>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</si>
  <si>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</si>
  <si>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EVALUACIÓN CUALITATIVA</t>
  </si>
  <si>
    <t>PROSPECTIVA</t>
  </si>
  <si>
    <t>METAS FÍSICAS RELACIONADAS</t>
  </si>
  <si>
    <t>PROGRAMADA</t>
  </si>
  <si>
    <t>ALCANZADA</t>
  </si>
  <si>
    <t>SECRETARÍA DE SEGURIDAD PÚBLICA.</t>
  </si>
  <si>
    <t>Eficiencia</t>
  </si>
  <si>
    <t>Eficiencia.</t>
  </si>
  <si>
    <t xml:space="preserve">Acumulable </t>
  </si>
  <si>
    <t>Segundo.</t>
  </si>
  <si>
    <t>1ER. TRIM.</t>
  </si>
  <si>
    <t>2DO. TRIM</t>
  </si>
  <si>
    <t>ACUMULADO</t>
  </si>
  <si>
    <t>CENTRO DE EVALUACION Y CONTROL DE CONFIANZA DEL ESTADO DE SONORA</t>
  </si>
  <si>
    <t>EVALUACION CONTROL DE CONFIANZA DEL PERSONAL DE CONFIANZA DE LAS INSTITUCIONES DE SEGURIDAD  PUBLICA ESTATAL Y MUNICIPAL DEL ESTADO</t>
  </si>
  <si>
    <t>EVALUACIONES DE CONTROL DE CONFIANZA Y DESEMPEÑO, POLIGRAFIA, ENTORNO SOCIAL, PSICOLOGICO Y TOXICOLOGICO</t>
  </si>
  <si>
    <t>(Número de elementos programados para Evaluacion  / Número de elementos evaluados X 100)</t>
  </si>
  <si>
    <t>Indica el porcentaje en cuanto al cumplimiento de las metas</t>
  </si>
  <si>
    <t>Número de elementos que asistieron a Evaluacion</t>
  </si>
  <si>
    <t>Evaluaciones</t>
  </si>
  <si>
    <t>Ninguna</t>
  </si>
  <si>
    <t>Concluir con las metas de Evaluacion Programadas</t>
  </si>
  <si>
    <t>DIRECTOR GENERAL</t>
  </si>
  <si>
    <t>Autorizö</t>
  </si>
  <si>
    <t>LIC. Juan Pablo Acosta Suarez</t>
  </si>
  <si>
    <t>Revisó</t>
  </si>
  <si>
    <t>Autorizó</t>
  </si>
  <si>
    <t xml:space="preserve">                                             Formuló                                                                                   Revisó</t>
  </si>
  <si>
    <t xml:space="preserve">                      Sub Director Administrativo                                              Director Administrativo</t>
  </si>
  <si>
    <t xml:space="preserve">                            Ignacio Cota Torres                                                       Lic. Juan Carlos Salazar Platt</t>
  </si>
  <si>
    <t>Al 30 de Septiembre de 2015</t>
  </si>
  <si>
    <t>TRIMESTRE: TERCERO DE 2015</t>
  </si>
  <si>
    <t>Del 01 de Enero al 30 de Septiembre de 2015</t>
  </si>
  <si>
    <t xml:space="preserve">        Ignacio Cota Torres                             Lic. Juan Carlos Salazar Platt</t>
  </si>
  <si>
    <t>Sub Director Administrativo                      Director Administrativo</t>
  </si>
  <si>
    <t xml:space="preserve">                         Formuló                                                    Revisó</t>
  </si>
  <si>
    <t xml:space="preserve"> al 30 de Septiembre de 2015</t>
  </si>
  <si>
    <t>Saldo Neto en la Hacienda Pública / Patrimonio 2015</t>
  </si>
  <si>
    <t>Reservas para Cuentas Incobrables</t>
  </si>
  <si>
    <t>Hacienda Pública / Patrimonio Neto Final del Ejercicio 2014</t>
  </si>
  <si>
    <t>Cambios en la Hacienda Pública / Patrimonio Neto del Ejercicio 2015</t>
  </si>
  <si>
    <t>Variaciones de la Hacienda Pública / Patrimonio Neto del Ejercicio 2015</t>
  </si>
  <si>
    <t xml:space="preserve"> del 1 de Enero al 30 de Septiembre de 2015</t>
  </si>
  <si>
    <t>Del 1 de Enero al 30 de Septiembre de 2015</t>
  </si>
  <si>
    <t>del 1 de Enero al 30 de Septiembre de 2015</t>
  </si>
  <si>
    <t>del 1 de Abril al 30 de Septiembre de 2015</t>
  </si>
  <si>
    <t>Transferencias, Asignaciones, Subsidios y Otras Ayudas FEDERALES</t>
  </si>
  <si>
    <t>Transferencias, Asignaciones, Subsidios y Otras Ayudas ESTATALES</t>
  </si>
  <si>
    <t>Los resultados obtenidos en los procesos de Evaluación, dejan ver que  al tercer trimestre del ejercicio 2015, rebasamos nuestras meta en 1.1% de eficiencia, y un 8.3% en el acumulado.</t>
  </si>
  <si>
    <t>Partiendo de los resultados y porcentajes de avance obtenidos en este Tercer Trimestre, la Prospectiva para nuestras actividades de Evaluacion son muy buenas y nos permiten comentar que las metas que nos hemos establecido para este ejercicio 2015, serán alcanzadas, existiendo así mismo la posibilidad de ser ampliamente rebasadas.</t>
  </si>
  <si>
    <t>C.P. Ignacio Cota Torres</t>
  </si>
  <si>
    <t>del 1 de Julio al 30 de Septiembre de 2015</t>
  </si>
  <si>
    <t>del 1 de Julio al 30 deSeptiembre de 2015</t>
  </si>
  <si>
    <t xml:space="preserve">Acreditar al personal que fue sujeto al proceso de Evaluacion como una persona apta en todos los aspectos  para ingresar o permanecer en la institucion de Seguridad Publica de que se trate y que cuente con los conocimientos, el perfil, las habilidades y las aptitudes necesarias para el desempeño de su cargo. </t>
  </si>
  <si>
    <t>Evaluaciones de Control de Confianza a Personal de Seguridad Publica</t>
  </si>
  <si>
    <t>M A T R I Z    D E   I N D I C A D O R E S   2  0  1  5</t>
  </si>
  <si>
    <t>Pensiones y Jubilaciones</t>
  </si>
  <si>
    <t>'3 COMPUTADORAS ´PORTATILES HP. MOD.PROBOOK MONITOR</t>
  </si>
  <si>
    <t>CARRO PLATAFORMA PARA EL AREA DE ARCHIVO</t>
  </si>
  <si>
    <t>TECER TRIMESTRE 2015</t>
  </si>
  <si>
    <t>Director General</t>
  </si>
  <si>
    <t>Reviso</t>
  </si>
  <si>
    <t xml:space="preserve">                             Formuló                                                        Reviso</t>
  </si>
  <si>
    <t xml:space="preserve">        Sub Director Administrativo                     Director Administrativo</t>
  </si>
  <si>
    <t xml:space="preserve">            C.P. Ignacio Cota Torres                               Lic.  Juan Carlos Salazar Platt</t>
  </si>
  <si>
    <t>Lic. Juan Pablo Acosta Suarez</t>
  </si>
  <si>
    <t xml:space="preserve">        Lic. Juan Carlos Salazar Platt</t>
  </si>
  <si>
    <t xml:space="preserve">             Director Administrativo</t>
  </si>
  <si>
    <t xml:space="preserve">                                 Revisó</t>
  </si>
  <si>
    <r>
      <rPr>
        <b/>
        <sz val="9"/>
        <color theme="1"/>
        <rFont val="Arial"/>
        <family val="2"/>
      </rPr>
      <t>PORVEEDORE</t>
    </r>
    <r>
      <rPr>
        <b/>
        <sz val="11"/>
        <color theme="1"/>
        <rFont val="Arial"/>
        <family val="2"/>
      </rPr>
      <t xml:space="preserve">S Y </t>
    </r>
  </si>
  <si>
    <t>PROV.CTAS.INCOB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</si>
</sst>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#,##0.00_);\-#,##0.00"/>
    <numFmt numFmtId="167" formatCode="0.0"/>
    <numFmt numFmtId="168" formatCode="0.0%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i/>
      <sz val="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9"/>
      <color theme="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 Narrow"/>
      <family val="2"/>
    </font>
    <font>
      <sz val="6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Wingdings"/>
      <charset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b/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D232D"/>
        <bgColor indexed="8"/>
      </patternFill>
    </fill>
    <fill>
      <patternFill patternType="solid">
        <fgColor rgb="FF024981"/>
        <bgColor indexed="8"/>
      </patternFill>
    </fill>
    <fill>
      <patternFill patternType="solid">
        <fgColor rgb="FFC5BE97"/>
        <bgColor indexed="64"/>
      </patternFill>
    </fill>
    <fill>
      <patternFill patternType="solid">
        <fgColor rgb="FF02498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/>
    <xf numFmtId="44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9" fillId="12" borderId="0" applyNumberFormat="0" applyBorder="0" applyAlignment="0" applyProtection="0"/>
    <xf numFmtId="0" fontId="37" fillId="0" borderId="0"/>
    <xf numFmtId="43" fontId="37" fillId="0" borderId="0" applyFont="0" applyFill="0" applyBorder="0" applyAlignment="0" applyProtection="0"/>
  </cellStyleXfs>
  <cellXfs count="1047">
    <xf numFmtId="0" fontId="0" fillId="0" borderId="0" xfId="0"/>
    <xf numFmtId="0" fontId="0" fillId="0" borderId="0" xfId="0" applyFont="1"/>
    <xf numFmtId="0" fontId="9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9" fillId="0" borderId="0" xfId="0" applyFont="1"/>
    <xf numFmtId="0" fontId="24" fillId="0" borderId="0" xfId="0" applyFont="1"/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35" fillId="0" borderId="0" xfId="0" applyFont="1" applyBorder="1" applyAlignment="1">
      <alignment horizontal="left" vertical="justify" wrapText="1"/>
    </xf>
    <xf numFmtId="0" fontId="32" fillId="0" borderId="6" xfId="0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vertical="justify" wrapText="1"/>
    </xf>
    <xf numFmtId="0" fontId="21" fillId="0" borderId="6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0" fillId="0" borderId="9" xfId="0" applyFont="1" applyBorder="1"/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9" fillId="0" borderId="2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3" borderId="5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25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9" fillId="0" borderId="0" xfId="0" applyFont="1" applyAlignment="1"/>
    <xf numFmtId="0" fontId="6" fillId="3" borderId="6" xfId="0" applyFont="1" applyFill="1" applyBorder="1" applyAlignment="1">
      <alignment horizontal="justify" vertical="top"/>
    </xf>
    <xf numFmtId="0" fontId="6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8" fillId="3" borderId="6" xfId="0" applyFont="1" applyFill="1" applyBorder="1" applyAlignment="1">
      <alignment horizontal="justify" vertical="top"/>
    </xf>
    <xf numFmtId="0" fontId="11" fillId="3" borderId="6" xfId="0" applyFont="1" applyFill="1" applyBorder="1" applyAlignment="1">
      <alignment horizontal="justify" vertical="top"/>
    </xf>
    <xf numFmtId="0" fontId="18" fillId="3" borderId="8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justify" vertical="top"/>
    </xf>
    <xf numFmtId="0" fontId="38" fillId="3" borderId="3" xfId="0" applyFont="1" applyFill="1" applyBorder="1" applyAlignment="1">
      <alignment horizontal="center" vertical="top"/>
    </xf>
    <xf numFmtId="0" fontId="38" fillId="3" borderId="4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justify" vertical="center"/>
    </xf>
    <xf numFmtId="0" fontId="26" fillId="3" borderId="7" xfId="0" applyFont="1" applyFill="1" applyBorder="1" applyAlignment="1">
      <alignment horizontal="justify" vertical="center"/>
    </xf>
    <xf numFmtId="0" fontId="7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7" fillId="3" borderId="8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8" xfId="0" applyFont="1" applyBorder="1" applyAlignment="1">
      <alignment horizontal="justify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3" fontId="31" fillId="0" borderId="15" xfId="6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right" vertical="center" wrapText="1"/>
    </xf>
    <xf numFmtId="3" fontId="31" fillId="0" borderId="7" xfId="6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3" fontId="31" fillId="0" borderId="22" xfId="0" applyNumberFormat="1" applyFont="1" applyBorder="1" applyAlignment="1">
      <alignment horizontal="right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43" fillId="0" borderId="3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6" fillId="0" borderId="0" xfId="0" applyFont="1"/>
    <xf numFmtId="0" fontId="30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justify" vertical="center"/>
    </xf>
    <xf numFmtId="0" fontId="10" fillId="3" borderId="8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justify"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3" fillId="0" borderId="13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justify"/>
    </xf>
    <xf numFmtId="0" fontId="41" fillId="0" borderId="9" xfId="0" applyFont="1" applyBorder="1" applyAlignment="1">
      <alignment vertical="justify"/>
    </xf>
    <xf numFmtId="0" fontId="0" fillId="0" borderId="2" xfId="0" applyBorder="1"/>
    <xf numFmtId="0" fontId="44" fillId="0" borderId="11" xfId="0" applyFont="1" applyBorder="1" applyAlignment="1">
      <alignment horizontal="right" vertical="center" wrapText="1"/>
    </xf>
    <xf numFmtId="0" fontId="48" fillId="0" borderId="3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3" fontId="32" fillId="0" borderId="0" xfId="0" applyNumberFormat="1" applyFont="1" applyBorder="1" applyAlignment="1">
      <alignment vertical="top" wrapText="1"/>
    </xf>
    <xf numFmtId="3" fontId="32" fillId="0" borderId="0" xfId="0" applyNumberFormat="1" applyFont="1" applyBorder="1" applyAlignment="1">
      <alignment vertical="justify" wrapText="1"/>
    </xf>
    <xf numFmtId="3" fontId="15" fillId="0" borderId="0" xfId="0" applyNumberFormat="1" applyFont="1" applyBorder="1" applyAlignment="1">
      <alignment vertical="top" wrapText="1"/>
    </xf>
    <xf numFmtId="3" fontId="23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9" xfId="0" applyNumberFormat="1" applyFont="1" applyBorder="1"/>
    <xf numFmtId="3" fontId="32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3" fontId="23" fillId="0" borderId="7" xfId="0" applyNumberFormat="1" applyFont="1" applyBorder="1" applyAlignment="1">
      <alignment vertical="top" wrapText="1"/>
    </xf>
    <xf numFmtId="3" fontId="12" fillId="0" borderId="7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9" fillId="0" borderId="7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top" wrapText="1"/>
    </xf>
    <xf numFmtId="3" fontId="35" fillId="0" borderId="0" xfId="0" applyNumberFormat="1" applyFont="1" applyBorder="1" applyAlignment="1">
      <alignment vertical="justify" wrapText="1"/>
    </xf>
    <xf numFmtId="3" fontId="35" fillId="0" borderId="7" xfId="0" applyNumberFormat="1" applyFont="1" applyBorder="1" applyAlignment="1">
      <alignment vertical="justify" wrapText="1"/>
    </xf>
    <xf numFmtId="3" fontId="0" fillId="0" borderId="10" xfId="0" applyNumberFormat="1" applyFont="1" applyBorder="1"/>
    <xf numFmtId="3" fontId="18" fillId="0" borderId="0" xfId="0" applyNumberFormat="1" applyFont="1" applyBorder="1" applyAlignment="1">
      <alignment vertical="top" wrapText="1"/>
    </xf>
    <xf numFmtId="3" fontId="18" fillId="0" borderId="7" xfId="0" applyNumberFormat="1" applyFont="1" applyBorder="1" applyAlignment="1">
      <alignment vertical="top" wrapText="1"/>
    </xf>
    <xf numFmtId="3" fontId="53" fillId="0" borderId="0" xfId="0" applyNumberFormat="1" applyFont="1" applyBorder="1" applyAlignment="1">
      <alignment vertical="top" wrapText="1"/>
    </xf>
    <xf numFmtId="3" fontId="53" fillId="0" borderId="7" xfId="0" applyNumberFormat="1" applyFont="1" applyBorder="1" applyAlignment="1">
      <alignment vertical="top" wrapText="1"/>
    </xf>
    <xf numFmtId="3" fontId="35" fillId="0" borderId="0" xfId="0" applyNumberFormat="1" applyFont="1" applyBorder="1" applyAlignment="1">
      <alignment vertical="top" wrapText="1"/>
    </xf>
    <xf numFmtId="3" fontId="35" fillId="0" borderId="7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vertical="top" wrapText="1"/>
    </xf>
    <xf numFmtId="3" fontId="27" fillId="0" borderId="7" xfId="0" applyNumberFormat="1" applyFont="1" applyBorder="1" applyAlignment="1">
      <alignment vertical="top" wrapText="1"/>
    </xf>
    <xf numFmtId="3" fontId="32" fillId="0" borderId="0" xfId="0" applyNumberFormat="1" applyFont="1" applyBorder="1"/>
    <xf numFmtId="3" fontId="32" fillId="0" borderId="7" xfId="0" applyNumberFormat="1" applyFont="1" applyBorder="1"/>
    <xf numFmtId="3" fontId="34" fillId="0" borderId="0" xfId="0" applyNumberFormat="1" applyFont="1" applyBorder="1"/>
    <xf numFmtId="3" fontId="34" fillId="0" borderId="7" xfId="0" applyNumberFormat="1" applyFont="1" applyBorder="1"/>
    <xf numFmtId="3" fontId="9" fillId="0" borderId="0" xfId="0" applyNumberFormat="1" applyFont="1" applyBorder="1" applyAlignment="1">
      <alignment horizontal="center" vertical="top"/>
    </xf>
    <xf numFmtId="3" fontId="9" fillId="0" borderId="7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7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 vertical="top"/>
    </xf>
    <xf numFmtId="3" fontId="12" fillId="0" borderId="7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/>
    <xf numFmtId="0" fontId="5" fillId="3" borderId="6" xfId="0" applyFont="1" applyFill="1" applyBorder="1" applyAlignment="1">
      <alignment horizontal="justify"/>
    </xf>
    <xf numFmtId="0" fontId="5" fillId="3" borderId="0" xfId="0" applyFont="1" applyFill="1" applyBorder="1" applyAlignment="1">
      <alignment horizontal="justify" wrapText="1"/>
    </xf>
    <xf numFmtId="3" fontId="48" fillId="0" borderId="0" xfId="0" applyNumberFormat="1" applyFont="1" applyBorder="1" applyAlignment="1"/>
    <xf numFmtId="3" fontId="48" fillId="0" borderId="7" xfId="0" applyNumberFormat="1" applyFont="1" applyBorder="1" applyAlignment="1"/>
    <xf numFmtId="0" fontId="5" fillId="3" borderId="0" xfId="0" applyFont="1" applyFill="1" applyBorder="1" applyAlignment="1">
      <alignment horizontal="justify"/>
    </xf>
    <xf numFmtId="0" fontId="47" fillId="3" borderId="6" xfId="0" applyFont="1" applyFill="1" applyBorder="1" applyAlignment="1"/>
    <xf numFmtId="0" fontId="47" fillId="3" borderId="0" xfId="0" applyFont="1" applyFill="1" applyBorder="1" applyAlignment="1"/>
    <xf numFmtId="0" fontId="5" fillId="3" borderId="6" xfId="0" applyFont="1" applyFill="1" applyBorder="1" applyAlignment="1"/>
    <xf numFmtId="0" fontId="5" fillId="3" borderId="0" xfId="0" applyFont="1" applyFill="1" applyBorder="1" applyAlignment="1"/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3" fontId="2" fillId="3" borderId="0" xfId="0" applyNumberFormat="1" applyFont="1" applyFill="1" applyBorder="1" applyAlignment="1"/>
    <xf numFmtId="3" fontId="54" fillId="3" borderId="0" xfId="0" applyNumberFormat="1" applyFont="1" applyFill="1" applyBorder="1" applyAlignment="1"/>
    <xf numFmtId="3" fontId="48" fillId="3" borderId="0" xfId="0" applyNumberFormat="1" applyFont="1" applyFill="1" applyBorder="1" applyAlignment="1"/>
    <xf numFmtId="3" fontId="48" fillId="3" borderId="7" xfId="0" applyNumberFormat="1" applyFont="1" applyFill="1" applyBorder="1" applyAlignment="1"/>
    <xf numFmtId="3" fontId="54" fillId="3" borderId="0" xfId="0" applyNumberFormat="1" applyFont="1" applyFill="1" applyBorder="1" applyAlignment="1">
      <alignment wrapText="1"/>
    </xf>
    <xf numFmtId="3" fontId="54" fillId="3" borderId="9" xfId="0" applyNumberFormat="1" applyFont="1" applyFill="1" applyBorder="1" applyAlignment="1">
      <alignment wrapText="1"/>
    </xf>
    <xf numFmtId="3" fontId="2" fillId="0" borderId="7" xfId="0" applyNumberFormat="1" applyFont="1" applyBorder="1" applyAlignment="1"/>
    <xf numFmtId="3" fontId="2" fillId="0" borderId="0" xfId="0" applyNumberFormat="1" applyFont="1" applyBorder="1" applyAlignment="1"/>
    <xf numFmtId="3" fontId="2" fillId="0" borderId="10" xfId="0" applyNumberFormat="1" applyFont="1" applyBorder="1" applyAlignment="1"/>
    <xf numFmtId="3" fontId="25" fillId="3" borderId="7" xfId="0" applyNumberFormat="1" applyFont="1" applyFill="1" applyBorder="1" applyAlignment="1">
      <alignment horizontal="right" vertical="center" wrapText="1"/>
    </xf>
    <xf numFmtId="3" fontId="16" fillId="3" borderId="7" xfId="0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6" fillId="3" borderId="0" xfId="0" applyNumberFormat="1" applyFont="1" applyFill="1" applyBorder="1" applyAlignment="1">
      <alignment horizontal="center" vertical="top"/>
    </xf>
    <xf numFmtId="3" fontId="6" fillId="3" borderId="7" xfId="0" applyNumberFormat="1" applyFont="1" applyFill="1" applyBorder="1" applyAlignment="1">
      <alignment horizontal="center" vertical="top"/>
    </xf>
    <xf numFmtId="3" fontId="12" fillId="3" borderId="0" xfId="0" applyNumberFormat="1" applyFont="1" applyFill="1" applyBorder="1" applyAlignment="1">
      <alignment horizontal="center" vertical="top"/>
    </xf>
    <xf numFmtId="3" fontId="12" fillId="3" borderId="7" xfId="0" applyNumberFormat="1" applyFont="1" applyFill="1" applyBorder="1" applyAlignment="1">
      <alignment horizontal="center" vertical="top"/>
    </xf>
    <xf numFmtId="3" fontId="34" fillId="3" borderId="0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center" vertical="top"/>
    </xf>
    <xf numFmtId="3" fontId="10" fillId="3" borderId="7" xfId="0" applyNumberFormat="1" applyFont="1" applyFill="1" applyBorder="1" applyAlignment="1">
      <alignment horizontal="center" vertical="top"/>
    </xf>
    <xf numFmtId="3" fontId="12" fillId="3" borderId="0" xfId="0" applyNumberFormat="1" applyFont="1" applyFill="1" applyBorder="1" applyAlignment="1">
      <alignment horizontal="justify" vertical="top"/>
    </xf>
    <xf numFmtId="3" fontId="12" fillId="3" borderId="7" xfId="0" applyNumberFormat="1" applyFont="1" applyFill="1" applyBorder="1" applyAlignment="1">
      <alignment horizontal="justify" vertical="top"/>
    </xf>
    <xf numFmtId="3" fontId="10" fillId="3" borderId="0" xfId="0" applyNumberFormat="1" applyFont="1" applyFill="1" applyBorder="1" applyAlignment="1">
      <alignment horizontal="justify" vertical="top"/>
    </xf>
    <xf numFmtId="3" fontId="10" fillId="3" borderId="7" xfId="0" applyNumberFormat="1" applyFont="1" applyFill="1" applyBorder="1" applyAlignment="1">
      <alignment horizontal="justify" vertical="top"/>
    </xf>
    <xf numFmtId="3" fontId="10" fillId="3" borderId="10" xfId="0" applyNumberFormat="1" applyFont="1" applyFill="1" applyBorder="1" applyAlignment="1">
      <alignment horizontal="justify" vertical="top"/>
    </xf>
    <xf numFmtId="0" fontId="55" fillId="3" borderId="7" xfId="0" applyFont="1" applyFill="1" applyBorder="1" applyAlignment="1">
      <alignment vertical="center"/>
    </xf>
    <xf numFmtId="0" fontId="57" fillId="3" borderId="7" xfId="0" applyFont="1" applyFill="1" applyBorder="1" applyAlignment="1">
      <alignment horizontal="justify" vertical="center"/>
    </xf>
    <xf numFmtId="0" fontId="56" fillId="3" borderId="10" xfId="0" applyFont="1" applyFill="1" applyBorder="1" applyAlignment="1">
      <alignment horizontal="justify" vertical="center"/>
    </xf>
    <xf numFmtId="3" fontId="7" fillId="3" borderId="7" xfId="0" applyNumberFormat="1" applyFont="1" applyFill="1" applyBorder="1" applyAlignment="1">
      <alignment horizontal="justify" vertical="center"/>
    </xf>
    <xf numFmtId="3" fontId="21" fillId="3" borderId="7" xfId="0" applyNumberFormat="1" applyFont="1" applyFill="1" applyBorder="1" applyAlignment="1">
      <alignment horizontal="right" vertical="center"/>
    </xf>
    <xf numFmtId="3" fontId="27" fillId="3" borderId="7" xfId="0" applyNumberFormat="1" applyFont="1" applyFill="1" applyBorder="1" applyAlignment="1">
      <alignment horizontal="right" vertical="center"/>
    </xf>
    <xf numFmtId="3" fontId="27" fillId="3" borderId="10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3" fontId="28" fillId="0" borderId="7" xfId="0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3" fontId="18" fillId="0" borderId="5" xfId="6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8" fillId="0" borderId="9" xfId="0" applyNumberFormat="1" applyFont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justify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justify" vertical="center"/>
    </xf>
    <xf numFmtId="3" fontId="7" fillId="2" borderId="12" xfId="0" applyNumberFormat="1" applyFont="1" applyFill="1" applyBorder="1" applyAlignment="1">
      <alignment horizontal="justify" vertical="center"/>
    </xf>
    <xf numFmtId="4" fontId="18" fillId="0" borderId="7" xfId="0" applyNumberFormat="1" applyFont="1" applyBorder="1" applyAlignment="1">
      <alignment horizontal="right" vertical="center" wrapText="1"/>
    </xf>
    <xf numFmtId="4" fontId="18" fillId="0" borderId="7" xfId="6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3" fontId="31" fillId="0" borderId="19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7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67" fillId="0" borderId="0" xfId="0" applyFont="1"/>
    <xf numFmtId="0" fontId="68" fillId="0" borderId="0" xfId="0" applyFont="1"/>
    <xf numFmtId="0" fontId="70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/>
    <xf numFmtId="0" fontId="72" fillId="8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44" xfId="0" applyBorder="1" applyAlignment="1"/>
    <xf numFmtId="0" fontId="0" fillId="0" borderId="43" xfId="0" applyBorder="1" applyAlignment="1">
      <alignment horizontal="center" vertical="center" wrapText="1"/>
    </xf>
    <xf numFmtId="0" fontId="68" fillId="0" borderId="0" xfId="0" applyFont="1" applyFill="1"/>
    <xf numFmtId="0" fontId="72" fillId="0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justify" wrapText="1"/>
    </xf>
    <xf numFmtId="0" fontId="0" fillId="0" borderId="42" xfId="0" applyFont="1" applyBorder="1" applyAlignment="1">
      <alignment horizontal="left" wrapText="1"/>
    </xf>
    <xf numFmtId="0" fontId="0" fillId="0" borderId="42" xfId="0" applyFont="1" applyBorder="1" applyAlignment="1">
      <alignment horizontal="right" wrapText="1"/>
    </xf>
    <xf numFmtId="0" fontId="1" fillId="2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right" wrapText="1"/>
    </xf>
    <xf numFmtId="0" fontId="1" fillId="2" borderId="51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53" xfId="0" applyFill="1" applyBorder="1" applyAlignment="1">
      <alignment horizontal="justify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5" borderId="62" xfId="0" applyFill="1" applyBorder="1" applyAlignment="1">
      <alignment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0" fontId="72" fillId="9" borderId="64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justify" vertical="center" wrapText="1"/>
    </xf>
    <xf numFmtId="0" fontId="0" fillId="9" borderId="64" xfId="0" applyFill="1" applyBorder="1" applyAlignment="1">
      <alignment horizontal="justify" vertical="center" wrapText="1"/>
    </xf>
    <xf numFmtId="0" fontId="0" fillId="9" borderId="64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64" xfId="0" applyFont="1" applyFill="1" applyBorder="1" applyAlignment="1">
      <alignment horizontal="center" vertical="center" wrapText="1"/>
    </xf>
    <xf numFmtId="0" fontId="72" fillId="8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72" fillId="9" borderId="50" xfId="0" applyFont="1" applyFill="1" applyBorder="1" applyAlignment="1">
      <alignment horizontal="left" vertical="center" wrapText="1"/>
    </xf>
    <xf numFmtId="0" fontId="72" fillId="10" borderId="43" xfId="0" applyFont="1" applyFill="1" applyBorder="1" applyAlignment="1">
      <alignment vertical="center" wrapText="1"/>
    </xf>
    <xf numFmtId="0" fontId="72" fillId="11" borderId="43" xfId="0" applyFont="1" applyFill="1" applyBorder="1" applyAlignment="1">
      <alignment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Border="1" applyAlignment="1"/>
    <xf numFmtId="0" fontId="9" fillId="0" borderId="0" xfId="0" applyFont="1" applyFill="1"/>
    <xf numFmtId="0" fontId="9" fillId="0" borderId="7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6" fillId="0" borderId="0" xfId="0" applyFont="1" applyFill="1" applyBorder="1"/>
    <xf numFmtId="0" fontId="9" fillId="0" borderId="8" xfId="0" applyFont="1" applyBorder="1" applyAlignment="1"/>
    <xf numFmtId="0" fontId="9" fillId="0" borderId="9" xfId="0" applyFont="1" applyBorder="1"/>
    <xf numFmtId="0" fontId="9" fillId="0" borderId="10" xfId="0" applyFont="1" applyBorder="1"/>
    <xf numFmtId="0" fontId="64" fillId="0" borderId="0" xfId="0" applyFont="1" applyFill="1" applyAlignment="1">
      <alignment horizontal="center" vertical="center"/>
    </xf>
    <xf numFmtId="0" fontId="5" fillId="0" borderId="0" xfId="0" applyFont="1" applyAlignment="1"/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49" fontId="75" fillId="0" borderId="70" xfId="0" applyNumberFormat="1" applyFont="1" applyFill="1" applyBorder="1" applyAlignment="1">
      <alignment horizontal="left" vertical="top"/>
    </xf>
    <xf numFmtId="0" fontId="49" fillId="0" borderId="40" xfId="0" applyFont="1" applyFill="1" applyBorder="1" applyAlignment="1">
      <alignment horizontal="center" vertical="center"/>
    </xf>
    <xf numFmtId="3" fontId="75" fillId="0" borderId="71" xfId="0" applyNumberFormat="1" applyFont="1" applyFill="1" applyBorder="1" applyAlignment="1">
      <alignment horizontal="center" vertical="top"/>
    </xf>
    <xf numFmtId="49" fontId="75" fillId="0" borderId="72" xfId="0" applyNumberFormat="1" applyFont="1" applyFill="1" applyBorder="1" applyAlignment="1">
      <alignment horizontal="left" vertical="top"/>
    </xf>
    <xf numFmtId="4" fontId="75" fillId="0" borderId="73" xfId="0" applyNumberFormat="1" applyFont="1" applyFill="1" applyBorder="1" applyAlignment="1">
      <alignment horizontal="center" vertical="top"/>
    </xf>
    <xf numFmtId="49" fontId="75" fillId="0" borderId="74" xfId="0" applyNumberFormat="1" applyFont="1" applyFill="1" applyBorder="1" applyAlignment="1">
      <alignment horizontal="left" vertical="top"/>
    </xf>
    <xf numFmtId="4" fontId="75" fillId="0" borderId="75" xfId="0" applyNumberFormat="1" applyFont="1" applyFill="1" applyBorder="1" applyAlignment="1">
      <alignment horizontal="center" vertical="top"/>
    </xf>
    <xf numFmtId="3" fontId="75" fillId="0" borderId="76" xfId="0" applyNumberFormat="1" applyFont="1" applyFill="1" applyBorder="1" applyAlignment="1">
      <alignment horizontal="center" vertical="top"/>
    </xf>
    <xf numFmtId="49" fontId="76" fillId="0" borderId="11" xfId="0" applyNumberFormat="1" applyFont="1" applyFill="1" applyBorder="1" applyAlignment="1">
      <alignment horizontal="center"/>
    </xf>
    <xf numFmtId="4" fontId="75" fillId="0" borderId="78" xfId="0" applyNumberFormat="1" applyFont="1" applyFill="1" applyBorder="1" applyAlignment="1">
      <alignment horizontal="center" vertical="top"/>
    </xf>
    <xf numFmtId="49" fontId="76" fillId="0" borderId="72" xfId="0" applyNumberFormat="1" applyFont="1" applyFill="1" applyBorder="1" applyAlignment="1">
      <alignment horizontal="center" vertical="top"/>
    </xf>
    <xf numFmtId="3" fontId="75" fillId="0" borderId="24" xfId="0" applyNumberFormat="1" applyFont="1" applyFill="1" applyBorder="1" applyAlignment="1">
      <alignment horizontal="center" vertical="top"/>
    </xf>
    <xf numFmtId="4" fontId="62" fillId="0" borderId="77" xfId="0" applyNumberFormat="1" applyFont="1" applyFill="1" applyBorder="1" applyAlignment="1">
      <alignment horizontal="center" vertical="center"/>
    </xf>
    <xf numFmtId="3" fontId="75" fillId="0" borderId="19" xfId="0" applyNumberFormat="1" applyFont="1" applyFill="1" applyBorder="1" applyAlignment="1">
      <alignment horizontal="center" vertical="top"/>
    </xf>
    <xf numFmtId="49" fontId="75" fillId="0" borderId="0" xfId="0" applyNumberFormat="1" applyFont="1" applyFill="1" applyBorder="1" applyAlignment="1">
      <alignment horizontal="left" vertical="top"/>
    </xf>
    <xf numFmtId="0" fontId="62" fillId="0" borderId="4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79" xfId="0" applyFont="1" applyFill="1" applyBorder="1" applyAlignment="1">
      <alignment horizontal="center" vertical="center"/>
    </xf>
    <xf numFmtId="0" fontId="62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  <xf numFmtId="3" fontId="24" fillId="0" borderId="0" xfId="0" applyNumberFormat="1" applyFont="1" applyAlignment="1">
      <alignment vertical="center"/>
    </xf>
    <xf numFmtId="0" fontId="10" fillId="3" borderId="6" xfId="0" applyFont="1" applyFill="1" applyBorder="1" applyAlignment="1">
      <alignment horizontal="justify" vertical="top"/>
    </xf>
    <xf numFmtId="3" fontId="6" fillId="3" borderId="68" xfId="0" applyNumberFormat="1" applyFont="1" applyFill="1" applyBorder="1" applyAlignment="1">
      <alignment horizontal="center" vertical="top"/>
    </xf>
    <xf numFmtId="0" fontId="38" fillId="3" borderId="68" xfId="0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9" fillId="3" borderId="0" xfId="0" applyNumberFormat="1" applyFont="1" applyFill="1" applyBorder="1" applyAlignment="1">
      <alignment horizontal="center" vertical="top"/>
    </xf>
    <xf numFmtId="3" fontId="9" fillId="3" borderId="7" xfId="0" applyNumberFormat="1" applyFont="1" applyFill="1" applyBorder="1" applyAlignment="1">
      <alignment horizontal="center" vertical="top"/>
    </xf>
    <xf numFmtId="3" fontId="7" fillId="3" borderId="0" xfId="0" applyNumberFormat="1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 vertical="top"/>
    </xf>
    <xf numFmtId="3" fontId="77" fillId="3" borderId="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0" fontId="78" fillId="0" borderId="7" xfId="0" applyFont="1" applyBorder="1" applyAlignment="1">
      <alignment horizontal="left" vertical="center"/>
    </xf>
    <xf numFmtId="0" fontId="78" fillId="0" borderId="5" xfId="0" applyFont="1" applyBorder="1" applyAlignment="1">
      <alignment horizontal="left" vertical="center"/>
    </xf>
    <xf numFmtId="3" fontId="28" fillId="0" borderId="7" xfId="0" applyNumberFormat="1" applyFont="1" applyBorder="1" applyAlignment="1">
      <alignment horizontal="right" vertical="center"/>
    </xf>
    <xf numFmtId="3" fontId="28" fillId="0" borderId="7" xfId="0" applyNumberFormat="1" applyFont="1" applyBorder="1" applyAlignment="1">
      <alignment horizontal="right"/>
    </xf>
    <xf numFmtId="3" fontId="28" fillId="0" borderId="5" xfId="0" applyNumberFormat="1" applyFont="1" applyBorder="1" applyAlignment="1">
      <alignment horizontal="right"/>
    </xf>
    <xf numFmtId="49" fontId="19" fillId="0" borderId="7" xfId="0" applyNumberFormat="1" applyFont="1" applyFill="1" applyBorder="1" applyAlignment="1">
      <alignment horizontal="center" vertical="center" wrapText="1"/>
    </xf>
    <xf numFmtId="3" fontId="28" fillId="0" borderId="7" xfId="8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7" xfId="8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/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justify" vertical="center" wrapText="1"/>
    </xf>
    <xf numFmtId="10" fontId="18" fillId="0" borderId="7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right" vertical="top" wrapText="1"/>
    </xf>
    <xf numFmtId="0" fontId="0" fillId="0" borderId="0" xfId="0" applyFill="1" applyBorder="1"/>
    <xf numFmtId="0" fontId="65" fillId="0" borderId="0" xfId="0" applyFont="1" applyFill="1"/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justify" vertical="center" wrapText="1"/>
    </xf>
    <xf numFmtId="10" fontId="28" fillId="0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28" fillId="0" borderId="6" xfId="0" applyFont="1" applyFill="1" applyBorder="1" applyAlignment="1">
      <alignment horizontal="left" vertical="top" wrapText="1" indent="1"/>
    </xf>
    <xf numFmtId="0" fontId="28" fillId="0" borderId="6" xfId="0" applyFont="1" applyFill="1" applyBorder="1" applyAlignment="1">
      <alignment horizontal="center" vertical="top" wrapText="1"/>
    </xf>
    <xf numFmtId="4" fontId="59" fillId="0" borderId="7" xfId="0" applyNumberFormat="1" applyFont="1" applyFill="1" applyBorder="1" applyAlignment="1">
      <alignment horizontal="left" vertical="center" wrapText="1"/>
    </xf>
    <xf numFmtId="4" fontId="58" fillId="0" borderId="7" xfId="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59" fillId="0" borderId="7" xfId="0" applyNumberFormat="1" applyFont="1" applyFill="1" applyBorder="1" applyAlignment="1">
      <alignment horizontal="left" vertical="center"/>
    </xf>
    <xf numFmtId="1" fontId="59" fillId="0" borderId="6" xfId="0" applyNumberFormat="1" applyFont="1" applyFill="1" applyBorder="1" applyAlignment="1">
      <alignment horizontal="center"/>
    </xf>
    <xf numFmtId="1" fontId="58" fillId="0" borderId="6" xfId="0" applyNumberFormat="1" applyFont="1" applyFill="1" applyBorder="1" applyAlignment="1">
      <alignment horizontal="left"/>
    </xf>
    <xf numFmtId="4" fontId="58" fillId="0" borderId="7" xfId="0" applyNumberFormat="1" applyFont="1" applyFill="1" applyBorder="1" applyAlignment="1">
      <alignment horizontal="left" vertical="center"/>
    </xf>
    <xf numFmtId="0" fontId="58" fillId="0" borderId="6" xfId="0" applyFont="1" applyFill="1" applyBorder="1" applyAlignment="1">
      <alignment horizontal="left"/>
    </xf>
    <xf numFmtId="0" fontId="59" fillId="0" borderId="7" xfId="0" applyFont="1" applyFill="1" applyBorder="1" applyAlignment="1">
      <alignment vertical="center"/>
    </xf>
    <xf numFmtId="1" fontId="59" fillId="0" borderId="6" xfId="0" applyNumberFormat="1" applyFont="1" applyFill="1" applyBorder="1" applyAlignment="1">
      <alignment horizontal="left"/>
    </xf>
    <xf numFmtId="0" fontId="59" fillId="0" borderId="7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top" wrapText="1"/>
    </xf>
    <xf numFmtId="0" fontId="59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right" vertical="center" indent="1"/>
    </xf>
    <xf numFmtId="0" fontId="5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vertical="center" indent="1"/>
    </xf>
    <xf numFmtId="4" fontId="58" fillId="0" borderId="10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justify" vertical="center" wrapText="1"/>
    </xf>
    <xf numFmtId="4" fontId="59" fillId="0" borderId="13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right" vertical="center" wrapText="1"/>
    </xf>
    <xf numFmtId="10" fontId="2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6" xfId="0" applyFont="1" applyBorder="1" applyAlignment="1">
      <alignment vertical="top"/>
    </xf>
    <xf numFmtId="0" fontId="52" fillId="0" borderId="7" xfId="0" applyFont="1" applyBorder="1" applyAlignment="1">
      <alignment horizontal="justify" vertical="center" wrapText="1"/>
    </xf>
    <xf numFmtId="0" fontId="5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9" fillId="4" borderId="4" xfId="0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166" fontId="80" fillId="0" borderId="0" xfId="0" applyNumberFormat="1" applyFont="1" applyAlignment="1">
      <alignment horizontal="right" vertical="center"/>
    </xf>
    <xf numFmtId="166" fontId="18" fillId="0" borderId="10" xfId="0" applyNumberFormat="1" applyFont="1" applyBorder="1" applyAlignment="1">
      <alignment horizontal="right" vertical="center" wrapText="1"/>
    </xf>
    <xf numFmtId="166" fontId="80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18" fillId="0" borderId="16" xfId="0" applyNumberFormat="1" applyFont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31" fillId="0" borderId="15" xfId="0" applyFont="1" applyBorder="1" applyAlignment="1">
      <alignment horizontal="left" vertical="center" wrapText="1"/>
    </xf>
    <xf numFmtId="3" fontId="31" fillId="0" borderId="15" xfId="6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right" vertical="center" wrapText="1"/>
    </xf>
    <xf numFmtId="3" fontId="31" fillId="0" borderId="7" xfId="6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3" fontId="31" fillId="0" borderId="22" xfId="0" applyNumberFormat="1" applyFont="1" applyBorder="1" applyAlignment="1">
      <alignment horizontal="right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0" fontId="31" fillId="0" borderId="1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6" fillId="0" borderId="0" xfId="0" applyFont="1"/>
    <xf numFmtId="0" fontId="30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8" fillId="0" borderId="9" xfId="0" applyFont="1" applyBorder="1" applyAlignment="1">
      <alignment horizontal="right" vertical="center" wrapText="1"/>
    </xf>
    <xf numFmtId="0" fontId="44" fillId="0" borderId="9" xfId="0" applyFont="1" applyBorder="1" applyAlignment="1">
      <alignment horizontal="right" vertical="center" wrapText="1"/>
    </xf>
    <xf numFmtId="0" fontId="0" fillId="0" borderId="0" xfId="0" applyFont="1" applyFill="1"/>
    <xf numFmtId="0" fontId="0" fillId="0" borderId="0" xfId="0"/>
    <xf numFmtId="0" fontId="29" fillId="13" borderId="87" xfId="0" applyFont="1" applyFill="1" applyBorder="1" applyAlignment="1">
      <alignment vertical="center"/>
    </xf>
    <xf numFmtId="0" fontId="29" fillId="13" borderId="88" xfId="0" applyFont="1" applyFill="1" applyBorder="1" applyAlignment="1">
      <alignment vertical="center"/>
    </xf>
    <xf numFmtId="0" fontId="29" fillId="13" borderId="89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90" xfId="0" applyFont="1" applyFill="1" applyBorder="1" applyAlignment="1">
      <alignment vertical="center"/>
    </xf>
    <xf numFmtId="0" fontId="29" fillId="13" borderId="0" xfId="0" applyFont="1" applyFill="1" applyBorder="1" applyAlignment="1">
      <alignment vertical="center"/>
    </xf>
    <xf numFmtId="0" fontId="29" fillId="13" borderId="91" xfId="0" applyFont="1" applyFill="1" applyBorder="1" applyAlignment="1">
      <alignment vertical="center"/>
    </xf>
    <xf numFmtId="0" fontId="31" fillId="13" borderId="97" xfId="0" applyFont="1" applyFill="1" applyBorder="1" applyAlignment="1">
      <alignment vertical="center"/>
    </xf>
    <xf numFmtId="0" fontId="29" fillId="13" borderId="98" xfId="0" applyFont="1" applyFill="1" applyBorder="1" applyAlignment="1">
      <alignment vertical="center"/>
    </xf>
    <xf numFmtId="0" fontId="31" fillId="13" borderId="100" xfId="0" applyFont="1" applyFill="1" applyBorder="1" applyAlignment="1">
      <alignment horizontal="center" vertical="center"/>
    </xf>
    <xf numFmtId="0" fontId="29" fillId="13" borderId="10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horizontal="left" vertical="center"/>
    </xf>
    <xf numFmtId="0" fontId="29" fillId="13" borderId="0" xfId="0" applyFont="1" applyFill="1" applyBorder="1" applyAlignment="1">
      <alignment horizontal="left" vertical="center"/>
    </xf>
    <xf numFmtId="0" fontId="29" fillId="13" borderId="0" xfId="0" applyFont="1" applyFill="1" applyBorder="1" applyAlignment="1">
      <alignment horizontal="center" vertical="center"/>
    </xf>
    <xf numFmtId="0" fontId="81" fillId="13" borderId="0" xfId="0" applyFont="1" applyFill="1" applyBorder="1" applyAlignment="1">
      <alignment horizontal="left" vertical="center"/>
    </xf>
    <xf numFmtId="0" fontId="61" fillId="13" borderId="0" xfId="0" applyFont="1" applyFill="1" applyBorder="1" applyAlignment="1">
      <alignment vertical="center"/>
    </xf>
    <xf numFmtId="0" fontId="31" fillId="13" borderId="112" xfId="0" applyFont="1" applyFill="1" applyBorder="1" applyAlignment="1">
      <alignment horizontal="center" vertical="center" wrapText="1"/>
    </xf>
    <xf numFmtId="0" fontId="82" fillId="13" borderId="0" xfId="0" applyFont="1" applyFill="1" applyBorder="1" applyAlignment="1">
      <alignment vertical="center"/>
    </xf>
    <xf numFmtId="0" fontId="82" fillId="13" borderId="70" xfId="0" applyFont="1" applyFill="1" applyBorder="1" applyAlignment="1">
      <alignment vertical="center"/>
    </xf>
    <xf numFmtId="0" fontId="31" fillId="13" borderId="0" xfId="0" applyFont="1" applyFill="1" applyBorder="1" applyAlignment="1">
      <alignment vertical="center"/>
    </xf>
    <xf numFmtId="0" fontId="31" fillId="13" borderId="96" xfId="0" applyFont="1" applyFill="1" applyBorder="1" applyAlignment="1">
      <alignment horizontal="left" vertical="center"/>
    </xf>
    <xf numFmtId="0" fontId="31" fillId="13" borderId="0" xfId="0" applyFont="1" applyFill="1" applyBorder="1" applyAlignment="1">
      <alignment horizontal="left" vertical="center" wrapText="1"/>
    </xf>
    <xf numFmtId="0" fontId="31" fillId="13" borderId="100" xfId="0" applyFont="1" applyFill="1" applyBorder="1" applyAlignment="1">
      <alignment horizontal="left" vertical="center" wrapText="1"/>
    </xf>
    <xf numFmtId="0" fontId="84" fillId="13" borderId="0" xfId="0" applyFont="1" applyFill="1" applyBorder="1" applyAlignment="1">
      <alignment vertical="center"/>
    </xf>
    <xf numFmtId="0" fontId="29" fillId="13" borderId="70" xfId="0" applyFont="1" applyFill="1" applyBorder="1" applyAlignment="1">
      <alignment horizontal="left" vertical="center"/>
    </xf>
    <xf numFmtId="0" fontId="60" fillId="13" borderId="86" xfId="0" applyFont="1" applyFill="1" applyBorder="1" applyAlignment="1">
      <alignment horizontal="center" vertical="center"/>
    </xf>
    <xf numFmtId="0" fontId="60" fillId="13" borderId="87" xfId="0" applyFont="1" applyFill="1" applyBorder="1" applyAlignment="1">
      <alignment horizontal="center" vertical="center"/>
    </xf>
    <xf numFmtId="0" fontId="60" fillId="13" borderId="92" xfId="0" applyFont="1" applyFill="1" applyBorder="1" applyAlignment="1">
      <alignment horizontal="center" vertical="center"/>
    </xf>
    <xf numFmtId="0" fontId="61" fillId="0" borderId="109" xfId="0" applyFont="1" applyBorder="1" applyAlignment="1">
      <alignment vertical="center" wrapText="1"/>
    </xf>
    <xf numFmtId="0" fontId="61" fillId="13" borderId="70" xfId="0" applyFont="1" applyFill="1" applyBorder="1" applyAlignment="1">
      <alignment horizontal="center" vertical="center" wrapText="1"/>
    </xf>
    <xf numFmtId="0" fontId="61" fillId="13" borderId="107" xfId="0" applyFont="1" applyFill="1" applyBorder="1" applyAlignment="1">
      <alignment horizontal="center" vertical="center" wrapText="1"/>
    </xf>
    <xf numFmtId="167" fontId="29" fillId="0" borderId="109" xfId="0" applyNumberFormat="1" applyFont="1" applyFill="1" applyBorder="1" applyAlignment="1">
      <alignment wrapText="1"/>
    </xf>
    <xf numFmtId="0" fontId="29" fillId="0" borderId="0" xfId="0" applyFont="1" applyFill="1" applyAlignment="1">
      <alignment vertical="center"/>
    </xf>
    <xf numFmtId="0" fontId="31" fillId="13" borderId="0" xfId="0" applyFont="1" applyFill="1" applyAlignment="1">
      <alignment horizontal="left" vertical="center" wrapText="1"/>
    </xf>
    <xf numFmtId="0" fontId="29" fillId="13" borderId="0" xfId="0" applyFont="1" applyFill="1" applyAlignment="1">
      <alignment vertical="center" wrapText="1"/>
    </xf>
    <xf numFmtId="0" fontId="29" fillId="13" borderId="0" xfId="0" applyFont="1" applyFill="1" applyBorder="1" applyAlignment="1">
      <alignment vertical="center" wrapText="1"/>
    </xf>
    <xf numFmtId="0" fontId="29" fillId="13" borderId="0" xfId="0" applyFont="1" applyFill="1" applyAlignment="1">
      <alignment horizontal="center" vertical="center"/>
    </xf>
    <xf numFmtId="0" fontId="60" fillId="0" borderId="109" xfId="0" applyFont="1" applyFill="1" applyBorder="1" applyAlignment="1">
      <alignment horizontal="center" vertical="center" wrapText="1"/>
    </xf>
    <xf numFmtId="0" fontId="60" fillId="0" borderId="102" xfId="0" applyFont="1" applyFill="1" applyBorder="1" applyAlignment="1">
      <alignment horizontal="center" vertical="center" wrapText="1"/>
    </xf>
    <xf numFmtId="4" fontId="31" fillId="0" borderId="109" xfId="0" applyNumberFormat="1" applyFont="1" applyFill="1" applyBorder="1" applyAlignment="1">
      <alignment vertical="center"/>
    </xf>
    <xf numFmtId="0" fontId="31" fillId="13" borderId="95" xfId="0" applyFont="1" applyFill="1" applyBorder="1" applyAlignment="1">
      <alignment vertical="center"/>
    </xf>
    <xf numFmtId="0" fontId="31" fillId="13" borderId="96" xfId="0" applyFont="1" applyFill="1" applyBorder="1" applyAlignment="1">
      <alignment vertical="center"/>
    </xf>
    <xf numFmtId="0" fontId="31" fillId="13" borderId="113" xfId="0" applyFont="1" applyFill="1" applyBorder="1" applyAlignment="1">
      <alignment horizontal="center" vertical="center"/>
    </xf>
    <xf numFmtId="0" fontId="60" fillId="0" borderId="109" xfId="0" applyFont="1" applyBorder="1" applyAlignment="1">
      <alignment horizontal="center" vertical="center" wrapText="1"/>
    </xf>
    <xf numFmtId="0" fontId="60" fillId="4" borderId="109" xfId="0" applyFont="1" applyFill="1" applyBorder="1" applyAlignment="1">
      <alignment horizontal="center" vertical="center" wrapText="1"/>
    </xf>
    <xf numFmtId="0" fontId="60" fillId="15" borderId="109" xfId="0" applyFont="1" applyFill="1" applyBorder="1" applyAlignment="1">
      <alignment vertical="center" wrapText="1"/>
    </xf>
    <xf numFmtId="0" fontId="31" fillId="13" borderId="115" xfId="0" applyFont="1" applyFill="1" applyBorder="1" applyAlignment="1">
      <alignment horizontal="center" vertical="center" wrapText="1"/>
    </xf>
    <xf numFmtId="0" fontId="31" fillId="13" borderId="115" xfId="0" applyFont="1" applyFill="1" applyBorder="1" applyAlignment="1">
      <alignment horizontal="center" vertical="center"/>
    </xf>
    <xf numFmtId="0" fontId="31" fillId="13" borderId="115" xfId="0" applyFont="1" applyFill="1" applyBorder="1" applyAlignment="1">
      <alignment horizontal="left" vertical="center" wrapText="1"/>
    </xf>
    <xf numFmtId="0" fontId="29" fillId="13" borderId="115" xfId="0" applyFont="1" applyFill="1" applyBorder="1" applyAlignment="1">
      <alignment horizontal="center" vertical="center" wrapText="1"/>
    </xf>
    <xf numFmtId="0" fontId="29" fillId="13" borderId="115" xfId="0" applyFont="1" applyFill="1" applyBorder="1" applyAlignment="1">
      <alignment horizontal="center" vertical="center"/>
    </xf>
    <xf numFmtId="0" fontId="29" fillId="13" borderId="115" xfId="0" applyFont="1" applyFill="1" applyBorder="1" applyAlignment="1">
      <alignment vertical="center"/>
    </xf>
    <xf numFmtId="0" fontId="29" fillId="13" borderId="115" xfId="0" applyFont="1" applyFill="1" applyBorder="1" applyAlignment="1">
      <alignment vertical="center" wrapText="1"/>
    </xf>
    <xf numFmtId="167" fontId="29" fillId="13" borderId="115" xfId="0" applyNumberFormat="1" applyFont="1" applyFill="1" applyBorder="1" applyAlignment="1">
      <alignment vertical="center" wrapText="1"/>
    </xf>
    <xf numFmtId="0" fontId="31" fillId="13" borderId="0" xfId="0" applyFont="1" applyFill="1" applyAlignment="1">
      <alignment horizontal="center" vertical="center"/>
    </xf>
    <xf numFmtId="0" fontId="31" fillId="13" borderId="0" xfId="0" applyFont="1" applyFill="1" applyAlignment="1">
      <alignment vertical="center"/>
    </xf>
    <xf numFmtId="0" fontId="29" fillId="13" borderId="99" xfId="0" applyFont="1" applyFill="1" applyBorder="1" applyAlignment="1">
      <alignment vertical="center"/>
    </xf>
    <xf numFmtId="0" fontId="31" fillId="0" borderId="104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91" xfId="0" applyFont="1" applyFill="1" applyBorder="1" applyAlignment="1">
      <alignment vertical="top" wrapText="1"/>
    </xf>
    <xf numFmtId="0" fontId="31" fillId="13" borderId="104" xfId="0" applyFont="1" applyFill="1" applyBorder="1" applyAlignment="1">
      <alignment vertical="center"/>
    </xf>
    <xf numFmtId="0" fontId="31" fillId="13" borderId="91" xfId="0" applyFont="1" applyFill="1" applyBorder="1" applyAlignment="1">
      <alignment vertical="center"/>
    </xf>
    <xf numFmtId="0" fontId="86" fillId="0" borderId="0" xfId="0" applyFont="1" applyAlignment="1">
      <alignment horizontal="center" vertical="center"/>
    </xf>
    <xf numFmtId="3" fontId="34" fillId="0" borderId="0" xfId="0" applyNumberFormat="1" applyFont="1" applyBorder="1" applyAlignment="1">
      <alignment vertical="top" wrapText="1"/>
    </xf>
    <xf numFmtId="3" fontId="34" fillId="0" borderId="7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3" fontId="0" fillId="0" borderId="0" xfId="0" applyNumberFormat="1"/>
    <xf numFmtId="0" fontId="28" fillId="0" borderId="7" xfId="0" applyFont="1" applyBorder="1" applyAlignment="1">
      <alignment horizontal="left" vertical="justify"/>
    </xf>
    <xf numFmtId="9" fontId="18" fillId="0" borderId="5" xfId="6" applyFont="1" applyBorder="1" applyAlignment="1">
      <alignment horizontal="right" vertical="center" wrapText="1"/>
    </xf>
    <xf numFmtId="168" fontId="18" fillId="0" borderId="5" xfId="6" applyNumberFormat="1" applyFont="1" applyBorder="1" applyAlignment="1">
      <alignment horizontal="right" vertical="center" wrapText="1"/>
    </xf>
    <xf numFmtId="168" fontId="28" fillId="0" borderId="14" xfId="6" applyNumberFormat="1" applyFont="1" applyBorder="1" applyAlignment="1">
      <alignment horizontal="right" vertical="center" wrapText="1"/>
    </xf>
    <xf numFmtId="9" fontId="18" fillId="0" borderId="14" xfId="6" applyFont="1" applyBorder="1" applyAlignment="1">
      <alignment horizontal="right" vertical="center" wrapText="1"/>
    </xf>
    <xf numFmtId="4" fontId="61" fillId="13" borderId="0" xfId="0" applyNumberFormat="1" applyFont="1" applyFill="1" applyBorder="1" applyAlignment="1">
      <alignment vertical="center"/>
    </xf>
    <xf numFmtId="4" fontId="31" fillId="16" borderId="109" xfId="0" applyNumberFormat="1" applyFont="1" applyFill="1" applyBorder="1" applyAlignment="1">
      <alignment vertical="center"/>
    </xf>
    <xf numFmtId="0" fontId="31" fillId="16" borderId="109" xfId="0" applyFont="1" applyFill="1" applyBorder="1" applyAlignment="1">
      <alignment vertical="center"/>
    </xf>
    <xf numFmtId="4" fontId="31" fillId="16" borderId="101" xfId="0" applyNumberFormat="1" applyFont="1" applyFill="1" applyBorder="1" applyAlignment="1">
      <alignment vertical="center"/>
    </xf>
    <xf numFmtId="0" fontId="31" fillId="16" borderId="102" xfId="0" applyFont="1" applyFill="1" applyBorder="1" applyAlignment="1">
      <alignment vertical="center"/>
    </xf>
    <xf numFmtId="0" fontId="0" fillId="16" borderId="0" xfId="0" applyFill="1"/>
    <xf numFmtId="4" fontId="29" fillId="0" borderId="109" xfId="0" applyNumberFormat="1" applyFont="1" applyFill="1" applyBorder="1" applyAlignment="1">
      <alignment vertical="center"/>
    </xf>
    <xf numFmtId="4" fontId="29" fillId="0" borderId="101" xfId="0" applyNumberFormat="1" applyFont="1" applyFill="1" applyBorder="1" applyAlignment="1">
      <alignment vertical="center"/>
    </xf>
    <xf numFmtId="168" fontId="60" fillId="4" borderId="109" xfId="0" applyNumberFormat="1" applyFont="1" applyFill="1" applyBorder="1" applyAlignment="1">
      <alignment horizontal="center" vertical="center" wrapText="1"/>
    </xf>
    <xf numFmtId="168" fontId="60" fillId="0" borderId="109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3" fontId="5" fillId="0" borderId="7" xfId="0" applyNumberFormat="1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justify" vertical="center" wrapText="1"/>
    </xf>
    <xf numFmtId="4" fontId="76" fillId="0" borderId="13" xfId="0" applyNumberFormat="1" applyFont="1" applyFill="1" applyBorder="1" applyAlignment="1">
      <alignment horizontal="center" vertical="top"/>
    </xf>
    <xf numFmtId="49" fontId="76" fillId="0" borderId="67" xfId="0" applyNumberFormat="1" applyFont="1" applyFill="1" applyBorder="1" applyAlignment="1">
      <alignment horizontal="center"/>
    </xf>
    <xf numFmtId="49" fontId="75" fillId="17" borderId="116" xfId="0" applyNumberFormat="1" applyFont="1" applyFill="1" applyBorder="1" applyAlignment="1">
      <alignment horizontal="left" vertical="top"/>
    </xf>
    <xf numFmtId="49" fontId="75" fillId="17" borderId="117" xfId="0" applyNumberFormat="1" applyFont="1" applyFill="1" applyBorder="1" applyAlignment="1">
      <alignment horizontal="left" vertical="top"/>
    </xf>
    <xf numFmtId="49" fontId="75" fillId="4" borderId="117" xfId="0" applyNumberFormat="1" applyFont="1" applyFill="1" applyBorder="1" applyAlignment="1">
      <alignment horizontal="left" vertical="top"/>
    </xf>
    <xf numFmtId="3" fontId="75" fillId="17" borderId="69" xfId="0" applyNumberFormat="1" applyFont="1" applyFill="1" applyBorder="1" applyAlignment="1">
      <alignment horizontal="right" vertical="top"/>
    </xf>
    <xf numFmtId="3" fontId="75" fillId="17" borderId="85" xfId="0" applyNumberFormat="1" applyFont="1" applyFill="1" applyBorder="1" applyAlignment="1">
      <alignment horizontal="right" vertical="top"/>
    </xf>
    <xf numFmtId="3" fontId="75" fillId="4" borderId="85" xfId="0" applyNumberFormat="1" applyFont="1" applyFill="1" applyBorder="1" applyAlignment="1">
      <alignment horizontal="right" vertical="top"/>
    </xf>
    <xf numFmtId="4" fontId="75" fillId="17" borderId="85" xfId="0" applyNumberFormat="1" applyFont="1" applyFill="1" applyBorder="1" applyAlignment="1">
      <alignment horizontal="center" vertical="top"/>
    </xf>
    <xf numFmtId="4" fontId="75" fillId="4" borderId="85" xfId="0" applyNumberFormat="1" applyFont="1" applyFill="1" applyBorder="1" applyAlignment="1">
      <alignment horizontal="center" vertical="top"/>
    </xf>
    <xf numFmtId="4" fontId="75" fillId="17" borderId="118" xfId="0" applyNumberFormat="1" applyFont="1" applyFill="1" applyBorder="1" applyAlignment="1">
      <alignment horizontal="center" vertical="top"/>
    </xf>
    <xf numFmtId="4" fontId="75" fillId="17" borderId="119" xfId="0" applyNumberFormat="1" applyFont="1" applyFill="1" applyBorder="1" applyAlignment="1">
      <alignment horizontal="center" vertical="top"/>
    </xf>
    <xf numFmtId="0" fontId="40" fillId="0" borderId="6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3" fontId="28" fillId="0" borderId="120" xfId="0" applyNumberFormat="1" applyFont="1" applyFill="1" applyBorder="1" applyAlignment="1">
      <alignment horizontal="right" vertical="center" wrapText="1"/>
    </xf>
    <xf numFmtId="3" fontId="28" fillId="0" borderId="121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top"/>
    </xf>
    <xf numFmtId="0" fontId="18" fillId="0" borderId="6" xfId="0" applyFont="1" applyFill="1" applyBorder="1" applyAlignment="1">
      <alignment vertical="top" wrapText="1"/>
    </xf>
    <xf numFmtId="3" fontId="58" fillId="0" borderId="5" xfId="0" applyNumberFormat="1" applyFont="1" applyFill="1" applyBorder="1" applyAlignment="1">
      <alignment horizontal="right"/>
    </xf>
    <xf numFmtId="0" fontId="58" fillId="0" borderId="6" xfId="0" applyFont="1" applyFill="1" applyBorder="1" applyAlignment="1">
      <alignment horizontal="right" vertical="top" wrapText="1"/>
    </xf>
    <xf numFmtId="0" fontId="58" fillId="0" borderId="7" xfId="0" applyFont="1" applyFill="1" applyBorder="1" applyAlignment="1">
      <alignment horizontal="justify" vertical="center" wrapText="1"/>
    </xf>
    <xf numFmtId="3" fontId="58" fillId="0" borderId="7" xfId="0" applyNumberFormat="1" applyFont="1" applyFill="1" applyBorder="1" applyAlignment="1">
      <alignment horizontal="right" vertical="center" wrapText="1"/>
    </xf>
    <xf numFmtId="3" fontId="58" fillId="0" borderId="7" xfId="8" applyNumberFormat="1" applyFont="1" applyFill="1" applyBorder="1" applyAlignment="1">
      <alignment horizontal="right" vertical="center" wrapText="1"/>
    </xf>
    <xf numFmtId="10" fontId="58" fillId="0" borderId="7" xfId="0" applyNumberFormat="1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right"/>
    </xf>
    <xf numFmtId="1" fontId="58" fillId="0" borderId="6" xfId="0" applyNumberFormat="1" applyFont="1" applyFill="1" applyBorder="1" applyAlignment="1">
      <alignment horizontal="right"/>
    </xf>
    <xf numFmtId="1" fontId="5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vertical="center"/>
    </xf>
    <xf numFmtId="43" fontId="64" fillId="0" borderId="0" xfId="1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8" fillId="0" borderId="7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6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47" fillId="3" borderId="6" xfId="0" applyFont="1" applyFill="1" applyBorder="1" applyAlignment="1">
      <alignment horizontal="left" wrapText="1"/>
    </xf>
    <xf numFmtId="0" fontId="47" fillId="3" borderId="0" xfId="0" applyFont="1" applyFill="1" applyBorder="1" applyAlignment="1">
      <alignment horizontal="left" wrapText="1"/>
    </xf>
    <xf numFmtId="0" fontId="47" fillId="3" borderId="8" xfId="0" applyFont="1" applyFill="1" applyBorder="1" applyAlignment="1">
      <alignment horizontal="left" wrapText="1"/>
    </xf>
    <xf numFmtId="0" fontId="47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justify"/>
    </xf>
    <xf numFmtId="0" fontId="3" fillId="3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6" fillId="0" borderId="6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63" fillId="0" borderId="0" xfId="1" applyFont="1" applyBorder="1" applyAlignment="1">
      <alignment horizontal="center" vertical="center" wrapText="1"/>
    </xf>
    <xf numFmtId="0" fontId="31" fillId="13" borderId="0" xfId="0" applyFont="1" applyFill="1" applyAlignment="1">
      <alignment horizontal="center" vertical="center"/>
    </xf>
    <xf numFmtId="0" fontId="31" fillId="0" borderId="105" xfId="0" applyFont="1" applyFill="1" applyBorder="1" applyAlignment="1">
      <alignment horizontal="center" vertical="top" wrapText="1"/>
    </xf>
    <xf numFmtId="0" fontId="31" fillId="0" borderId="100" xfId="0" applyFont="1" applyFill="1" applyBorder="1" applyAlignment="1">
      <alignment horizontal="center" vertical="top" wrapText="1"/>
    </xf>
    <xf numFmtId="0" fontId="31" fillId="0" borderId="106" xfId="0" applyFont="1" applyFill="1" applyBorder="1" applyAlignment="1">
      <alignment horizontal="center" vertical="top" wrapText="1"/>
    </xf>
    <xf numFmtId="0" fontId="31" fillId="13" borderId="105" xfId="0" applyFont="1" applyFill="1" applyBorder="1" applyAlignment="1">
      <alignment horizontal="center" vertical="center" wrapText="1"/>
    </xf>
    <xf numFmtId="0" fontId="31" fillId="13" borderId="100" xfId="0" applyFont="1" applyFill="1" applyBorder="1" applyAlignment="1">
      <alignment horizontal="center" vertical="center" wrapText="1"/>
    </xf>
    <xf numFmtId="0" fontId="31" fillId="13" borderId="106" xfId="0" applyFont="1" applyFill="1" applyBorder="1" applyAlignment="1">
      <alignment horizontal="center" vertical="center" wrapText="1"/>
    </xf>
    <xf numFmtId="0" fontId="31" fillId="13" borderId="104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 wrapText="1"/>
    </xf>
    <xf numFmtId="0" fontId="31" fillId="13" borderId="91" xfId="0" applyFont="1" applyFill="1" applyBorder="1" applyAlignment="1">
      <alignment horizontal="center" vertical="center" wrapText="1"/>
    </xf>
    <xf numFmtId="0" fontId="31" fillId="13" borderId="0" xfId="0" applyFont="1" applyFill="1" applyAlignment="1">
      <alignment horizontal="left" vertical="center"/>
    </xf>
    <xf numFmtId="0" fontId="60" fillId="13" borderId="101" xfId="0" applyFont="1" applyFill="1" applyBorder="1" applyAlignment="1">
      <alignment horizontal="center" vertical="center" wrapText="1"/>
    </xf>
    <xf numFmtId="0" fontId="60" fillId="13" borderId="86" xfId="0" applyFont="1" applyFill="1" applyBorder="1" applyAlignment="1">
      <alignment horizontal="center" vertical="center" wrapText="1"/>
    </xf>
    <xf numFmtId="0" fontId="60" fillId="13" borderId="102" xfId="0" applyFont="1" applyFill="1" applyBorder="1" applyAlignment="1">
      <alignment horizontal="center" vertical="center" wrapText="1"/>
    </xf>
    <xf numFmtId="0" fontId="31" fillId="13" borderId="55" xfId="0" applyFont="1" applyFill="1" applyBorder="1" applyAlignment="1">
      <alignment horizontal="center" vertical="center" wrapText="1"/>
    </xf>
    <xf numFmtId="0" fontId="31" fillId="13" borderId="65" xfId="0" applyFont="1" applyFill="1" applyBorder="1" applyAlignment="1">
      <alignment horizontal="center" vertical="center" wrapText="1"/>
    </xf>
    <xf numFmtId="0" fontId="31" fillId="13" borderId="56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left" vertical="center" wrapText="1"/>
    </xf>
    <xf numFmtId="0" fontId="60" fillId="13" borderId="87" xfId="0" applyFont="1" applyFill="1" applyBorder="1" applyAlignment="1">
      <alignment horizontal="center" vertical="center"/>
    </xf>
    <xf numFmtId="0" fontId="60" fillId="13" borderId="92" xfId="0" applyFont="1" applyFill="1" applyBorder="1" applyAlignment="1">
      <alignment horizontal="center" vertical="center"/>
    </xf>
    <xf numFmtId="0" fontId="60" fillId="13" borderId="111" xfId="0" applyFont="1" applyFill="1" applyBorder="1" applyAlignment="1">
      <alignment horizontal="center" vertical="center"/>
    </xf>
    <xf numFmtId="0" fontId="60" fillId="13" borderId="114" xfId="0" applyFont="1" applyFill="1" applyBorder="1" applyAlignment="1">
      <alignment horizontal="center" vertical="center"/>
    </xf>
    <xf numFmtId="0" fontId="60" fillId="13" borderId="108" xfId="0" applyFont="1" applyFill="1" applyBorder="1" applyAlignment="1">
      <alignment horizontal="center" vertical="center"/>
    </xf>
    <xf numFmtId="0" fontId="60" fillId="14" borderId="111" xfId="0" applyFont="1" applyFill="1" applyBorder="1" applyAlignment="1">
      <alignment horizontal="center" vertical="center" wrapText="1"/>
    </xf>
    <xf numFmtId="0" fontId="60" fillId="14" borderId="108" xfId="0" applyFont="1" applyFill="1" applyBorder="1" applyAlignment="1">
      <alignment horizontal="center" vertical="center" wrapText="1"/>
    </xf>
    <xf numFmtId="0" fontId="31" fillId="13" borderId="101" xfId="0" applyFont="1" applyFill="1" applyBorder="1" applyAlignment="1">
      <alignment horizontal="center" vertical="center" wrapText="1"/>
    </xf>
    <xf numFmtId="0" fontId="31" fillId="13" borderId="86" xfId="0" applyFont="1" applyFill="1" applyBorder="1" applyAlignment="1">
      <alignment horizontal="center" vertical="center" wrapText="1"/>
    </xf>
    <xf numFmtId="0" fontId="31" fillId="13" borderId="102" xfId="0" applyFont="1" applyFill="1" applyBorder="1" applyAlignment="1">
      <alignment horizontal="center" vertical="center" wrapText="1"/>
    </xf>
    <xf numFmtId="0" fontId="60" fillId="14" borderId="87" xfId="0" applyFont="1" applyFill="1" applyBorder="1" applyAlignment="1">
      <alignment horizontal="center" vertical="center" wrapText="1"/>
    </xf>
    <xf numFmtId="0" fontId="60" fillId="14" borderId="88" xfId="0" applyFont="1" applyFill="1" applyBorder="1" applyAlignment="1">
      <alignment horizontal="center" vertical="center" wrapText="1"/>
    </xf>
    <xf numFmtId="0" fontId="60" fillId="14" borderId="110" xfId="0" applyFont="1" applyFill="1" applyBorder="1" applyAlignment="1">
      <alignment horizontal="center" vertical="center" wrapText="1"/>
    </xf>
    <xf numFmtId="0" fontId="60" fillId="14" borderId="90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94" xfId="0" applyFont="1" applyFill="1" applyBorder="1" applyAlignment="1">
      <alignment horizontal="center" vertical="center" wrapText="1"/>
    </xf>
    <xf numFmtId="0" fontId="60" fillId="14" borderId="92" xfId="0" applyFont="1" applyFill="1" applyBorder="1" applyAlignment="1">
      <alignment horizontal="center" vertical="center" wrapText="1"/>
    </xf>
    <xf numFmtId="0" fontId="60" fillId="14" borderId="70" xfId="0" applyFont="1" applyFill="1" applyBorder="1" applyAlignment="1">
      <alignment horizontal="center" vertical="center" wrapText="1"/>
    </xf>
    <xf numFmtId="0" fontId="60" fillId="14" borderId="107" xfId="0" applyFont="1" applyFill="1" applyBorder="1" applyAlignment="1">
      <alignment horizontal="center" vertical="center" wrapText="1"/>
    </xf>
    <xf numFmtId="0" fontId="60" fillId="14" borderId="114" xfId="0" applyFont="1" applyFill="1" applyBorder="1" applyAlignment="1">
      <alignment horizontal="center" vertical="center" wrapText="1"/>
    </xf>
    <xf numFmtId="0" fontId="31" fillId="13" borderId="105" xfId="0" applyFont="1" applyFill="1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31" fillId="14" borderId="107" xfId="0" applyFont="1" applyFill="1" applyBorder="1" applyAlignment="1">
      <alignment horizontal="left" vertical="center" wrapText="1"/>
    </xf>
    <xf numFmtId="0" fontId="31" fillId="14" borderId="108" xfId="0" applyFont="1" applyFill="1" applyBorder="1" applyAlignment="1">
      <alignment horizontal="left" vertical="center" wrapText="1"/>
    </xf>
    <xf numFmtId="0" fontId="31" fillId="14" borderId="102" xfId="0" applyFont="1" applyFill="1" applyBorder="1" applyAlignment="1">
      <alignment horizontal="left" vertical="center" wrapText="1"/>
    </xf>
    <xf numFmtId="0" fontId="31" fillId="14" borderId="109" xfId="0" applyFont="1" applyFill="1" applyBorder="1" applyAlignment="1">
      <alignment horizontal="left" vertical="center" wrapText="1"/>
    </xf>
    <xf numFmtId="0" fontId="31" fillId="14" borderId="110" xfId="0" applyFont="1" applyFill="1" applyBorder="1" applyAlignment="1">
      <alignment horizontal="left" vertical="center" wrapText="1"/>
    </xf>
    <xf numFmtId="0" fontId="31" fillId="14" borderId="111" xfId="0" applyFont="1" applyFill="1" applyBorder="1" applyAlignment="1">
      <alignment horizontal="left" vertical="center" wrapText="1"/>
    </xf>
    <xf numFmtId="0" fontId="31" fillId="0" borderId="109" xfId="0" applyFont="1" applyFill="1" applyBorder="1" applyAlignment="1">
      <alignment horizontal="center" vertical="center" wrapText="1"/>
    </xf>
    <xf numFmtId="0" fontId="31" fillId="0" borderId="109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4" fontId="31" fillId="16" borderId="109" xfId="0" applyNumberFormat="1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13" borderId="92" xfId="0" applyFont="1" applyFill="1" applyBorder="1" applyAlignment="1">
      <alignment horizontal="center" vertical="center"/>
    </xf>
    <xf numFmtId="0" fontId="29" fillId="13" borderId="70" xfId="0" applyFont="1" applyFill="1" applyBorder="1" applyAlignment="1">
      <alignment horizontal="center" vertical="center"/>
    </xf>
    <xf numFmtId="0" fontId="29" fillId="13" borderId="93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left" vertical="center"/>
    </xf>
    <xf numFmtId="0" fontId="31" fillId="13" borderId="94" xfId="0" applyFont="1" applyFill="1" applyBorder="1" applyAlignment="1">
      <alignment horizontal="left" vertical="center" wrapText="1"/>
    </xf>
    <xf numFmtId="0" fontId="31" fillId="13" borderId="103" xfId="0" applyFont="1" applyFill="1" applyBorder="1" applyAlignment="1">
      <alignment horizontal="center" vertical="center" wrapText="1"/>
    </xf>
    <xf numFmtId="0" fontId="31" fillId="13" borderId="98" xfId="0" applyFont="1" applyFill="1" applyBorder="1" applyAlignment="1">
      <alignment horizontal="center" vertical="center" wrapText="1"/>
    </xf>
    <xf numFmtId="0" fontId="31" fillId="13" borderId="99" xfId="0" applyFont="1" applyFill="1" applyBorder="1" applyAlignment="1">
      <alignment horizontal="center" vertical="center" wrapText="1"/>
    </xf>
    <xf numFmtId="0" fontId="31" fillId="13" borderId="103" xfId="0" applyFont="1" applyFill="1" applyBorder="1" applyAlignment="1">
      <alignment horizontal="center" vertical="center"/>
    </xf>
    <xf numFmtId="0" fontId="31" fillId="13" borderId="98" xfId="0" applyFont="1" applyFill="1" applyBorder="1" applyAlignment="1">
      <alignment horizontal="center" vertical="center"/>
    </xf>
    <xf numFmtId="0" fontId="31" fillId="13" borderId="99" xfId="0" applyFont="1" applyFill="1" applyBorder="1" applyAlignment="1">
      <alignment horizontal="center" vertical="center"/>
    </xf>
    <xf numFmtId="0" fontId="31" fillId="13" borderId="104" xfId="0" applyFont="1" applyFill="1" applyBorder="1" applyAlignment="1">
      <alignment horizontal="center" vertical="center"/>
    </xf>
    <xf numFmtId="0" fontId="31" fillId="13" borderId="91" xfId="0" applyFont="1" applyFill="1" applyBorder="1" applyAlignment="1">
      <alignment horizontal="center" vertical="center"/>
    </xf>
    <xf numFmtId="0" fontId="31" fillId="13" borderId="103" xfId="0" applyFont="1" applyFill="1" applyBorder="1" applyAlignment="1">
      <alignment horizontal="left" vertical="center" wrapText="1"/>
    </xf>
    <xf numFmtId="0" fontId="31" fillId="13" borderId="98" xfId="0" applyFont="1" applyFill="1" applyBorder="1" applyAlignment="1">
      <alignment horizontal="left" vertical="center" wrapText="1"/>
    </xf>
    <xf numFmtId="0" fontId="31" fillId="13" borderId="99" xfId="0" applyFont="1" applyFill="1" applyBorder="1" applyAlignment="1">
      <alignment horizontal="left" vertical="center" wrapText="1"/>
    </xf>
    <xf numFmtId="0" fontId="31" fillId="13" borderId="0" xfId="0" applyFont="1" applyFill="1" applyBorder="1" applyAlignment="1">
      <alignment horizontal="center" vertical="center"/>
    </xf>
    <xf numFmtId="0" fontId="31" fillId="14" borderId="87" xfId="0" applyFont="1" applyFill="1" applyBorder="1" applyAlignment="1">
      <alignment horizontal="center" vertical="center" wrapText="1"/>
    </xf>
    <xf numFmtId="0" fontId="31" fillId="14" borderId="88" xfId="0" applyFont="1" applyFill="1" applyBorder="1" applyAlignment="1">
      <alignment horizontal="center" vertical="center" wrapText="1"/>
    </xf>
    <xf numFmtId="0" fontId="31" fillId="14" borderId="110" xfId="0" applyFont="1" applyFill="1" applyBorder="1" applyAlignment="1">
      <alignment horizontal="center" vertical="center" wrapText="1"/>
    </xf>
    <xf numFmtId="0" fontId="31" fillId="14" borderId="90" xfId="0" applyFont="1" applyFill="1" applyBorder="1" applyAlignment="1">
      <alignment horizontal="center" vertical="center" wrapText="1"/>
    </xf>
    <xf numFmtId="0" fontId="31" fillId="14" borderId="0" xfId="0" applyFont="1" applyFill="1" applyBorder="1" applyAlignment="1">
      <alignment horizontal="center" vertical="center" wrapText="1"/>
    </xf>
    <xf numFmtId="0" fontId="31" fillId="14" borderId="94" xfId="0" applyFont="1" applyFill="1" applyBorder="1" applyAlignment="1">
      <alignment horizontal="center" vertical="center" wrapText="1"/>
    </xf>
    <xf numFmtId="0" fontId="31" fillId="14" borderId="92" xfId="0" applyFont="1" applyFill="1" applyBorder="1" applyAlignment="1">
      <alignment horizontal="center" vertical="center" wrapText="1"/>
    </xf>
    <xf numFmtId="0" fontId="31" fillId="14" borderId="70" xfId="0" applyFont="1" applyFill="1" applyBorder="1" applyAlignment="1">
      <alignment horizontal="center" vertical="center" wrapText="1"/>
    </xf>
    <xf numFmtId="0" fontId="31" fillId="14" borderId="107" xfId="0" applyFont="1" applyFill="1" applyBorder="1" applyAlignment="1">
      <alignment horizontal="center" vertical="center" wrapText="1"/>
    </xf>
    <xf numFmtId="0" fontId="31" fillId="13" borderId="115" xfId="0" applyFont="1" applyFill="1" applyBorder="1" applyAlignment="1">
      <alignment horizontal="center" vertical="center" wrapText="1"/>
    </xf>
    <xf numFmtId="0" fontId="31" fillId="13" borderId="101" xfId="0" applyFont="1" applyFill="1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60" fillId="13" borderId="101" xfId="0" applyFont="1" applyFill="1" applyBorder="1" applyAlignment="1">
      <alignment horizontal="center" vertical="center"/>
    </xf>
    <xf numFmtId="0" fontId="60" fillId="13" borderId="86" xfId="0" applyFont="1" applyFill="1" applyBorder="1" applyAlignment="1">
      <alignment horizontal="center" vertical="center"/>
    </xf>
    <xf numFmtId="0" fontId="60" fillId="13" borderId="102" xfId="0" applyFont="1" applyFill="1" applyBorder="1" applyAlignment="1">
      <alignment horizontal="center" vertical="center"/>
    </xf>
    <xf numFmtId="0" fontId="31" fillId="13" borderId="101" xfId="0" applyFont="1" applyFill="1" applyBorder="1" applyAlignment="1">
      <alignment horizontal="left" vertical="center" wrapText="1"/>
    </xf>
    <xf numFmtId="0" fontId="31" fillId="13" borderId="86" xfId="0" applyFont="1" applyFill="1" applyBorder="1" applyAlignment="1">
      <alignment horizontal="left" vertical="center" wrapText="1"/>
    </xf>
    <xf numFmtId="0" fontId="31" fillId="13" borderId="102" xfId="0" applyFont="1" applyFill="1" applyBorder="1" applyAlignment="1">
      <alignment horizontal="left" vertical="center" wrapText="1"/>
    </xf>
    <xf numFmtId="0" fontId="60" fillId="13" borderId="111" xfId="0" applyFont="1" applyFill="1" applyBorder="1" applyAlignment="1">
      <alignment horizontal="center" vertical="center" wrapText="1"/>
    </xf>
    <xf numFmtId="0" fontId="60" fillId="13" borderId="114" xfId="0" applyFont="1" applyFill="1" applyBorder="1" applyAlignment="1">
      <alignment horizontal="center" vertical="center" wrapText="1"/>
    </xf>
    <xf numFmtId="0" fontId="60" fillId="13" borderId="108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0" fillId="0" borderId="49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8" fillId="0" borderId="58" xfId="0" applyFont="1" applyFill="1" applyBorder="1" applyAlignment="1">
      <alignment horizontal="left" vertical="center" wrapText="1"/>
    </xf>
    <xf numFmtId="0" fontId="68" fillId="0" borderId="60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72" fillId="5" borderId="61" xfId="0" applyFont="1" applyFill="1" applyBorder="1" applyAlignment="1">
      <alignment horizontal="left" vertical="center" wrapText="1"/>
    </xf>
    <xf numFmtId="0" fontId="72" fillId="5" borderId="62" xfId="0" applyFont="1" applyFill="1" applyBorder="1" applyAlignment="1">
      <alignment horizontal="left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1" fillId="7" borderId="45" xfId="0" applyFont="1" applyFill="1" applyBorder="1" applyAlignment="1">
      <alignment horizontal="center" vertical="center" wrapText="1"/>
    </xf>
    <xf numFmtId="0" fontId="71" fillId="7" borderId="46" xfId="0" applyFont="1" applyFill="1" applyBorder="1" applyAlignment="1">
      <alignment horizontal="center" vertical="center" wrapText="1"/>
    </xf>
    <xf numFmtId="0" fontId="71" fillId="7" borderId="47" xfId="0" applyFont="1" applyFill="1" applyBorder="1" applyAlignment="1">
      <alignment horizontal="center" vertical="center" wrapText="1"/>
    </xf>
    <xf numFmtId="0" fontId="71" fillId="7" borderId="48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7" borderId="4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1" fillId="6" borderId="42" xfId="0" applyFont="1" applyFill="1" applyBorder="1" applyAlignment="1">
      <alignment horizontal="center" vertical="center"/>
    </xf>
    <xf numFmtId="0" fontId="71" fillId="7" borderId="42" xfId="0" applyFont="1" applyFill="1" applyBorder="1" applyAlignment="1">
      <alignment horizontal="center" vertical="center"/>
    </xf>
    <xf numFmtId="0" fontId="71" fillId="7" borderId="43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left" vertical="center" wrapText="1"/>
    </xf>
    <xf numFmtId="0" fontId="68" fillId="0" borderId="50" xfId="0" applyFont="1" applyFill="1" applyBorder="1" applyAlignment="1">
      <alignment horizontal="left" vertical="center" wrapText="1"/>
    </xf>
    <xf numFmtId="0" fontId="68" fillId="0" borderId="51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72" fillId="2" borderId="45" xfId="0" applyFont="1" applyFill="1" applyBorder="1" applyAlignment="1">
      <alignment horizontal="left" vertical="center" wrapText="1"/>
    </xf>
    <xf numFmtId="0" fontId="72" fillId="2" borderId="53" xfId="0" applyFont="1" applyFill="1" applyBorder="1" applyAlignment="1">
      <alignment horizontal="left" vertical="center" wrapText="1"/>
    </xf>
    <xf numFmtId="0" fontId="72" fillId="2" borderId="46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left" vertical="center" wrapText="1"/>
    </xf>
    <xf numFmtId="0" fontId="67" fillId="0" borderId="52" xfId="0" applyFont="1" applyFill="1" applyBorder="1" applyAlignment="1">
      <alignment horizontal="left" vertical="center" wrapText="1"/>
    </xf>
    <xf numFmtId="0" fontId="73" fillId="2" borderId="43" xfId="0" applyFont="1" applyFill="1" applyBorder="1" applyAlignment="1">
      <alignment horizontal="center" vertical="center" wrapText="1"/>
    </xf>
    <xf numFmtId="0" fontId="73" fillId="2" borderId="52" xfId="0" applyFont="1" applyFill="1" applyBorder="1" applyAlignment="1">
      <alignment horizontal="center" vertical="center" wrapText="1"/>
    </xf>
    <xf numFmtId="9" fontId="73" fillId="2" borderId="43" xfId="0" applyNumberFormat="1" applyFont="1" applyFill="1" applyBorder="1" applyAlignment="1">
      <alignment horizontal="center" vertical="center" wrapText="1"/>
    </xf>
    <xf numFmtId="9" fontId="1" fillId="2" borderId="43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51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justify" vertical="center" wrapText="1"/>
    </xf>
    <xf numFmtId="0" fontId="1" fillId="2" borderId="56" xfId="0" applyFont="1" applyFill="1" applyBorder="1" applyAlignment="1">
      <alignment horizontal="justify" vertical="center" wrapText="1"/>
    </xf>
    <xf numFmtId="0" fontId="67" fillId="0" borderId="43" xfId="0" applyFont="1" applyFill="1" applyBorder="1" applyAlignment="1">
      <alignment horizontal="right" vertical="center" wrapText="1"/>
    </xf>
    <xf numFmtId="0" fontId="67" fillId="0" borderId="52" xfId="0" applyFont="1" applyFill="1" applyBorder="1" applyAlignment="1">
      <alignment horizontal="righ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4" fontId="31" fillId="0" borderId="82" xfId="0" applyNumberFormat="1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84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31" fillId="2" borderId="8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3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20384</xdr:colOff>
      <xdr:row>3</xdr:row>
      <xdr:rowOff>152878</xdr:rowOff>
    </xdr:from>
    <xdr:ext cx="2402966" cy="254557"/>
    <xdr:sp macro="" textlink="">
      <xdr:nvSpPr>
        <xdr:cNvPr id="3" name="2 CuadroTexto"/>
        <xdr:cNvSpPr txBox="1"/>
      </xdr:nvSpPr>
      <xdr:spPr>
        <a:xfrm>
          <a:off x="6906959" y="743428"/>
          <a:ext cx="240296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TERCERO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370397</xdr:colOff>
      <xdr:row>4</xdr:row>
      <xdr:rowOff>114300</xdr:rowOff>
    </xdr:from>
    <xdr:ext cx="2363789" cy="254557"/>
    <xdr:sp macro="" textlink="">
      <xdr:nvSpPr>
        <xdr:cNvPr id="5" name="4 CuadroTexto"/>
        <xdr:cNvSpPr txBox="1"/>
      </xdr:nvSpPr>
      <xdr:spPr>
        <a:xfrm>
          <a:off x="7075997" y="90487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7410790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8</xdr:col>
      <xdr:colOff>0</xdr:colOff>
      <xdr:row>5</xdr:row>
      <xdr:rowOff>9525</xdr:rowOff>
    </xdr:from>
    <xdr:ext cx="2571750" cy="304800"/>
    <xdr:sp macro="" textlink="">
      <xdr:nvSpPr>
        <xdr:cNvPr id="4" name="3 CuadroTexto"/>
        <xdr:cNvSpPr txBox="1"/>
      </xdr:nvSpPr>
      <xdr:spPr>
        <a:xfrm>
          <a:off x="5934075" y="1009650"/>
          <a:ext cx="25717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552790</xdr:colOff>
      <xdr:row>0</xdr:row>
      <xdr:rowOff>51026</xdr:rowOff>
    </xdr:from>
    <xdr:ext cx="1226791" cy="467746"/>
    <xdr:sp macro="" textlink="">
      <xdr:nvSpPr>
        <xdr:cNvPr id="6" name="5 CuadroTexto"/>
        <xdr:cNvSpPr txBox="1"/>
      </xdr:nvSpPr>
      <xdr:spPr>
        <a:xfrm>
          <a:off x="7410790" y="51026"/>
          <a:ext cx="1226791" cy="4677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516050</xdr:colOff>
      <xdr:row>2</xdr:row>
      <xdr:rowOff>161926</xdr:rowOff>
    </xdr:from>
    <xdr:ext cx="3389200" cy="523874"/>
    <xdr:sp macro="" textlink="">
      <xdr:nvSpPr>
        <xdr:cNvPr id="7" name="6 CuadroTexto"/>
        <xdr:cNvSpPr txBox="1"/>
      </xdr:nvSpPr>
      <xdr:spPr>
        <a:xfrm>
          <a:off x="7374050" y="542926"/>
          <a:ext cx="3389200" cy="5238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552790</xdr:colOff>
      <xdr:row>0</xdr:row>
      <xdr:rowOff>51026</xdr:rowOff>
    </xdr:from>
    <xdr:ext cx="1226791" cy="280648"/>
    <xdr:sp macro="" textlink="">
      <xdr:nvSpPr>
        <xdr:cNvPr id="9" name="8 CuadroTexto"/>
        <xdr:cNvSpPr txBox="1"/>
      </xdr:nvSpPr>
      <xdr:spPr>
        <a:xfrm>
          <a:off x="7410790" y="51026"/>
          <a:ext cx="1226791" cy="2806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10</xdr:col>
      <xdr:colOff>685616</xdr:colOff>
      <xdr:row>3</xdr:row>
      <xdr:rowOff>170090</xdr:rowOff>
    </xdr:from>
    <xdr:ext cx="184731" cy="254557"/>
    <xdr:sp macro="" textlink="">
      <xdr:nvSpPr>
        <xdr:cNvPr id="10" name="9 CuadroTexto"/>
        <xdr:cNvSpPr txBox="1"/>
      </xdr:nvSpPr>
      <xdr:spPr>
        <a:xfrm>
          <a:off x="8305616" y="74159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180975</xdr:colOff>
      <xdr:row>0</xdr:row>
      <xdr:rowOff>104774</xdr:rowOff>
    </xdr:from>
    <xdr:ext cx="1504950" cy="276225"/>
    <xdr:sp macro="" textlink="">
      <xdr:nvSpPr>
        <xdr:cNvPr id="3" name="2 CuadroTexto"/>
        <xdr:cNvSpPr txBox="1"/>
      </xdr:nvSpPr>
      <xdr:spPr>
        <a:xfrm>
          <a:off x="8715375" y="104774"/>
          <a:ext cx="1504950" cy="276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590550</xdr:colOff>
      <xdr:row>4</xdr:row>
      <xdr:rowOff>104775</xdr:rowOff>
    </xdr:from>
    <xdr:ext cx="2733675" cy="254557"/>
    <xdr:sp macro="" textlink="">
      <xdr:nvSpPr>
        <xdr:cNvPr id="4" name="3 CuadroTexto"/>
        <xdr:cNvSpPr txBox="1"/>
      </xdr:nvSpPr>
      <xdr:spPr>
        <a:xfrm>
          <a:off x="7296150" y="895350"/>
          <a:ext cx="27336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3242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876300</xdr:colOff>
      <xdr:row>0</xdr:row>
      <xdr:rowOff>0</xdr:rowOff>
    </xdr:from>
    <xdr:ext cx="3343275" cy="254557"/>
    <xdr:sp macro="" textlink="">
      <xdr:nvSpPr>
        <xdr:cNvPr id="7" name="6 CuadroTexto"/>
        <xdr:cNvSpPr txBox="1"/>
      </xdr:nvSpPr>
      <xdr:spPr>
        <a:xfrm>
          <a:off x="5353050" y="0"/>
          <a:ext cx="33432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3242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5623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105</xdr:row>
      <xdr:rowOff>0</xdr:rowOff>
    </xdr:from>
    <xdr:ext cx="2363442" cy="254557"/>
    <xdr:sp macro="" textlink="">
      <xdr:nvSpPr>
        <xdr:cNvPr id="15" name="14 CuadroTexto"/>
        <xdr:cNvSpPr txBox="1"/>
      </xdr:nvSpPr>
      <xdr:spPr>
        <a:xfrm>
          <a:off x="7691645" y="21145500"/>
          <a:ext cx="236344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1094297</xdr:colOff>
      <xdr:row>0</xdr:row>
      <xdr:rowOff>19050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694997" y="1905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oneCellAnchor>
    <xdr:from>
      <xdr:col>2</xdr:col>
      <xdr:colOff>1827722</xdr:colOff>
      <xdr:row>3</xdr:row>
      <xdr:rowOff>66675</xdr:rowOff>
    </xdr:from>
    <xdr:ext cx="2363789" cy="254557"/>
    <xdr:sp macro="" textlink="">
      <xdr:nvSpPr>
        <xdr:cNvPr id="5" name="4 CuadroTexto"/>
        <xdr:cNvSpPr txBox="1"/>
      </xdr:nvSpPr>
      <xdr:spPr>
        <a:xfrm>
          <a:off x="5371022" y="6572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8447</xdr:colOff>
      <xdr:row>4</xdr:row>
      <xdr:rowOff>0</xdr:rowOff>
    </xdr:from>
    <xdr:ext cx="2363789" cy="254557"/>
    <xdr:sp macro="" textlink="">
      <xdr:nvSpPr>
        <xdr:cNvPr id="3" name="2 CuadroTexto"/>
        <xdr:cNvSpPr txBox="1"/>
      </xdr:nvSpPr>
      <xdr:spPr>
        <a:xfrm>
          <a:off x="4847147" y="7810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2199197</xdr:colOff>
      <xdr:row>3</xdr:row>
      <xdr:rowOff>190500</xdr:rowOff>
    </xdr:from>
    <xdr:ext cx="2363789" cy="254557"/>
    <xdr:sp macro="" textlink="">
      <xdr:nvSpPr>
        <xdr:cNvPr id="3" name="2 CuadroTexto"/>
        <xdr:cNvSpPr txBox="1"/>
      </xdr:nvSpPr>
      <xdr:spPr>
        <a:xfrm>
          <a:off x="5990147" y="7715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513272</xdr:colOff>
      <xdr:row>3</xdr:row>
      <xdr:rowOff>171450</xdr:rowOff>
    </xdr:from>
    <xdr:ext cx="2363789" cy="254557"/>
    <xdr:sp macro="" textlink="">
      <xdr:nvSpPr>
        <xdr:cNvPr id="3" name="2 CuadroTexto"/>
        <xdr:cNvSpPr txBox="1"/>
      </xdr:nvSpPr>
      <xdr:spPr>
        <a:xfrm>
          <a:off x="5723447" y="75247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1" y="76200"/>
          <a:ext cx="9591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766330</xdr:colOff>
      <xdr:row>3</xdr:row>
      <xdr:rowOff>190500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633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2" name="11 CuadroTexto"/>
        <xdr:cNvSpPr txBox="1"/>
      </xdr:nvSpPr>
      <xdr:spPr>
        <a:xfrm>
          <a:off x="118751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36962</xdr:colOff>
      <xdr:row>3</xdr:row>
      <xdr:rowOff>94817</xdr:rowOff>
    </xdr:from>
    <xdr:ext cx="2165593" cy="239809"/>
    <xdr:sp macro="" textlink="">
      <xdr:nvSpPr>
        <xdr:cNvPr id="13" name="12 CuadroTexto"/>
        <xdr:cNvSpPr txBox="1"/>
      </xdr:nvSpPr>
      <xdr:spPr>
        <a:xfrm>
          <a:off x="11019287" y="666317"/>
          <a:ext cx="2165593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833634</xdr:colOff>
      <xdr:row>3</xdr:row>
      <xdr:rowOff>170972</xdr:rowOff>
    </xdr:from>
    <xdr:ext cx="1805302" cy="264560"/>
    <xdr:sp macro="" textlink="">
      <xdr:nvSpPr>
        <xdr:cNvPr id="2" name="1 CuadroTexto"/>
        <xdr:cNvSpPr txBox="1"/>
      </xdr:nvSpPr>
      <xdr:spPr>
        <a:xfrm>
          <a:off x="6158109" y="751997"/>
          <a:ext cx="1805302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TRIMESTRE: TERCERO 2015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104776</xdr:rowOff>
    </xdr:from>
    <xdr:ext cx="1066800" cy="304799"/>
    <xdr:sp macro="" textlink="">
      <xdr:nvSpPr>
        <xdr:cNvPr id="2" name="1 CuadroTexto"/>
        <xdr:cNvSpPr txBox="1"/>
      </xdr:nvSpPr>
      <xdr:spPr>
        <a:xfrm>
          <a:off x="5495925" y="104776"/>
          <a:ext cx="1066800" cy="304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3962509</xdr:colOff>
      <xdr:row>3</xdr:row>
      <xdr:rowOff>114300</xdr:rowOff>
    </xdr:from>
    <xdr:ext cx="2457852" cy="254557"/>
    <xdr:sp macro="" textlink="">
      <xdr:nvSpPr>
        <xdr:cNvPr id="4" name="3 CuadroTexto"/>
        <xdr:cNvSpPr txBox="1"/>
      </xdr:nvSpPr>
      <xdr:spPr>
        <a:xfrm>
          <a:off x="4153009" y="685800"/>
          <a:ext cx="245785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2876550</xdr:colOff>
      <xdr:row>0</xdr:row>
      <xdr:rowOff>66675</xdr:rowOff>
    </xdr:from>
    <xdr:to>
      <xdr:col>14</xdr:col>
      <xdr:colOff>0</xdr:colOff>
      <xdr:row>1</xdr:row>
      <xdr:rowOff>171450</xdr:rowOff>
    </xdr:to>
    <xdr:sp macro="" textlink="">
      <xdr:nvSpPr>
        <xdr:cNvPr id="2" name="1 CuadroTexto"/>
        <xdr:cNvSpPr txBox="1"/>
      </xdr:nvSpPr>
      <xdr:spPr>
        <a:xfrm>
          <a:off x="12153900" y="66675"/>
          <a:ext cx="16287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800" b="1">
              <a:latin typeface="Arial" pitchFamily="34" charset="0"/>
              <a:cs typeface="Arial" pitchFamily="34" charset="0"/>
            </a:rPr>
            <a:t>ETCA-III-15</a:t>
          </a:r>
        </a:p>
      </xdr:txBody>
    </xdr:sp>
    <xdr:clientData/>
  </xdr:twoCellAnchor>
  <xdr:oneCellAnchor>
    <xdr:from>
      <xdr:col>11</xdr:col>
      <xdr:colOff>2562009</xdr:colOff>
      <xdr:row>8</xdr:row>
      <xdr:rowOff>180497</xdr:rowOff>
    </xdr:from>
    <xdr:ext cx="1867627" cy="264560"/>
    <xdr:sp macro="" textlink="">
      <xdr:nvSpPr>
        <xdr:cNvPr id="3" name="2 CuadroTexto"/>
        <xdr:cNvSpPr txBox="1"/>
      </xdr:nvSpPr>
      <xdr:spPr>
        <a:xfrm>
          <a:off x="11833009" y="1990247"/>
          <a:ext cx="1867627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TRIMESTRE: TERCER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710565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2180147</xdr:colOff>
      <xdr:row>3</xdr:row>
      <xdr:rowOff>190500</xdr:rowOff>
    </xdr:from>
    <xdr:ext cx="2363789" cy="254557"/>
    <xdr:sp macro="" textlink="">
      <xdr:nvSpPr>
        <xdr:cNvPr id="5" name="4 CuadroTexto"/>
        <xdr:cNvSpPr txBox="1"/>
      </xdr:nvSpPr>
      <xdr:spPr>
        <a:xfrm>
          <a:off x="5971097" y="7715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0</xdr:row>
      <xdr:rowOff>38100</xdr:rowOff>
    </xdr:from>
    <xdr:ext cx="1066800" cy="257174"/>
    <xdr:sp macro="" textlink="">
      <xdr:nvSpPr>
        <xdr:cNvPr id="2" name="1 CuadroTexto"/>
        <xdr:cNvSpPr txBox="1"/>
      </xdr:nvSpPr>
      <xdr:spPr>
        <a:xfrm>
          <a:off x="5181600" y="38100"/>
          <a:ext cx="1066800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  <xdr:oneCellAnchor>
    <xdr:from>
      <xdr:col>2</xdr:col>
      <xdr:colOff>1676400</xdr:colOff>
      <xdr:row>3</xdr:row>
      <xdr:rowOff>171450</xdr:rowOff>
    </xdr:from>
    <xdr:ext cx="3200400" cy="254557"/>
    <xdr:sp macro="" textlink="">
      <xdr:nvSpPr>
        <xdr:cNvPr id="3" name="2 CuadroTexto"/>
        <xdr:cNvSpPr txBox="1"/>
      </xdr:nvSpPr>
      <xdr:spPr>
        <a:xfrm>
          <a:off x="2990850" y="752475"/>
          <a:ext cx="32004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1</xdr:row>
      <xdr:rowOff>19049</xdr:rowOff>
    </xdr:from>
    <xdr:ext cx="858825" cy="257175"/>
    <xdr:sp macro="" textlink="">
      <xdr:nvSpPr>
        <xdr:cNvPr id="4" name="3 CuadroTexto"/>
        <xdr:cNvSpPr txBox="1"/>
      </xdr:nvSpPr>
      <xdr:spPr>
        <a:xfrm>
          <a:off x="6059833" y="209549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542925</xdr:colOff>
      <xdr:row>3</xdr:row>
      <xdr:rowOff>180975</xdr:rowOff>
    </xdr:from>
    <xdr:ext cx="2387320" cy="209550"/>
    <xdr:sp macro="" textlink="">
      <xdr:nvSpPr>
        <xdr:cNvPr id="5" name="4 CuadroTexto"/>
        <xdr:cNvSpPr txBox="1"/>
      </xdr:nvSpPr>
      <xdr:spPr>
        <a:xfrm>
          <a:off x="4638675" y="771525"/>
          <a:ext cx="2387320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TERCERO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40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40</xdr:row>
      <xdr:rowOff>0</xdr:rowOff>
    </xdr:from>
    <xdr:ext cx="858825" cy="257175"/>
    <xdr:sp macro="" textlink="">
      <xdr:nvSpPr>
        <xdr:cNvPr id="10" name="9 CuadroTexto"/>
        <xdr:cNvSpPr txBox="1"/>
      </xdr:nvSpPr>
      <xdr:spPr>
        <a:xfrm>
          <a:off x="6059833" y="209549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5266247</xdr:colOff>
      <xdr:row>3</xdr:row>
      <xdr:rowOff>85725</xdr:rowOff>
    </xdr:from>
    <xdr:ext cx="2363789" cy="254557"/>
    <xdr:sp macro="" textlink="">
      <xdr:nvSpPr>
        <xdr:cNvPr id="9" name="8 CuadroTexto"/>
        <xdr:cNvSpPr txBox="1"/>
      </xdr:nvSpPr>
      <xdr:spPr>
        <a:xfrm>
          <a:off x="5266247" y="67627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6</xdr:col>
      <xdr:colOff>17520</xdr:colOff>
      <xdr:row>3</xdr:row>
      <xdr:rowOff>114300</xdr:rowOff>
    </xdr:from>
    <xdr:ext cx="2449966" cy="254557"/>
    <xdr:sp macro="" textlink="">
      <xdr:nvSpPr>
        <xdr:cNvPr id="5" name="4 CuadroTexto"/>
        <xdr:cNvSpPr txBox="1"/>
      </xdr:nvSpPr>
      <xdr:spPr>
        <a:xfrm>
          <a:off x="5084820" y="685800"/>
          <a:ext cx="244996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DEL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83683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151322</xdr:colOff>
      <xdr:row>3</xdr:row>
      <xdr:rowOff>95250</xdr:rowOff>
    </xdr:from>
    <xdr:ext cx="2363789" cy="254557"/>
    <xdr:sp macro="" textlink="">
      <xdr:nvSpPr>
        <xdr:cNvPr id="5" name="4 CuadroTexto"/>
        <xdr:cNvSpPr txBox="1"/>
      </xdr:nvSpPr>
      <xdr:spPr>
        <a:xfrm>
          <a:off x="4894772" y="68580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3</xdr:col>
      <xdr:colOff>1014111</xdr:colOff>
      <xdr:row>3</xdr:row>
      <xdr:rowOff>104775</xdr:rowOff>
    </xdr:from>
    <xdr:ext cx="2363789" cy="254557"/>
    <xdr:sp macro="" textlink="">
      <xdr:nvSpPr>
        <xdr:cNvPr id="5" name="4 CuadroTexto"/>
        <xdr:cNvSpPr txBox="1"/>
      </xdr:nvSpPr>
      <xdr:spPr>
        <a:xfrm>
          <a:off x="4747911" y="6953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28575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613566</xdr:colOff>
      <xdr:row>3</xdr:row>
      <xdr:rowOff>85725</xdr:rowOff>
    </xdr:from>
    <xdr:ext cx="5063334" cy="254557"/>
    <xdr:sp macro="" textlink="">
      <xdr:nvSpPr>
        <xdr:cNvPr id="5" name="4 CuadroTexto"/>
        <xdr:cNvSpPr txBox="1"/>
      </xdr:nvSpPr>
      <xdr:spPr>
        <a:xfrm>
          <a:off x="6976266" y="676275"/>
          <a:ext cx="506333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1062" cy="292657"/>
    <xdr:sp macro="" textlink="">
      <xdr:nvSpPr>
        <xdr:cNvPr id="4" name="3 CuadroTexto"/>
        <xdr:cNvSpPr txBox="1"/>
      </xdr:nvSpPr>
      <xdr:spPr>
        <a:xfrm>
          <a:off x="6591300" y="2857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2</xdr:col>
      <xdr:colOff>1837247</xdr:colOff>
      <xdr:row>3</xdr:row>
      <xdr:rowOff>95250</xdr:rowOff>
    </xdr:from>
    <xdr:ext cx="2363789" cy="254557"/>
    <xdr:sp macro="" textlink="">
      <xdr:nvSpPr>
        <xdr:cNvPr id="5" name="4 CuadroTexto"/>
        <xdr:cNvSpPr txBox="1"/>
      </xdr:nvSpPr>
      <xdr:spPr>
        <a:xfrm>
          <a:off x="5380547" y="68580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5/ETCA/2015/ENERO-MARZO-15/ETCA%20ORGANISMOS%20y%20PODE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5/ETCA/2015/ABRIL-JUNIO-15/ETCA%20ORGANISMOS%20y%20PODERES%202D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5 Notas"/>
      <sheetName val="CPCA-I-06"/>
      <sheetName val="CPCA-I-07"/>
      <sheetName val="CPCA-II-08"/>
      <sheetName val="CPCA-II-08-A...CONCIL. INGRESOS"/>
      <sheetName val="CPCA-II-09"/>
      <sheetName val="CPCA-II-09-A"/>
      <sheetName val="CPCA-II-09-B"/>
      <sheetName val="CPCA-II-09-C"/>
      <sheetName val="CPCA-II-09-D.CONCIL. EGRESOS"/>
      <sheetName val="CPCA-II-10"/>
      <sheetName val="CPCA-II-11"/>
      <sheetName val="CPCA-II-12"/>
      <sheetName val="ETCA-III-13"/>
      <sheetName val="CPCA-III-13-A"/>
      <sheetName val="CPCA-IV-16"/>
      <sheetName val="CPCA-IV-17"/>
      <sheetName val="Lista "/>
      <sheetName val="Lista CASTAÑEDA"/>
      <sheetName val="PARA RECIBIR"/>
      <sheetName val="Hoja1"/>
      <sheetName val="ELIMI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</sheetData>
      <sheetData sheetId="12"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</sheetData>
      <sheetData sheetId="13">
        <row r="14">
          <cell r="F14">
            <v>0</v>
          </cell>
          <cell r="G1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6"/>
      <sheetName val="ETCA-I-07"/>
      <sheetName val="ETCA-II-08"/>
      <sheetName val="ETCA-II-08-A...CONCIL. INGRESOS"/>
      <sheetName val="ETCA-II-09"/>
      <sheetName val="ETCA-II-09-A"/>
      <sheetName val="ETCA-II-09-B"/>
      <sheetName val="ETCA-II-09-C"/>
      <sheetName val="ETCA-II-09-D.CONCIL. EGRESOS"/>
      <sheetName val="ETCA-II-10"/>
      <sheetName val="ETCA-II-11"/>
      <sheetName val="ETCA-II-12"/>
      <sheetName val="ETCA-III-13"/>
      <sheetName val="ETCA-III-14"/>
      <sheetName val="ETCA-III-15"/>
      <sheetName val="ETCA-IV-15"/>
      <sheetName val="ETCA-iv-16"/>
      <sheetName val="ETCA-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F13">
            <v>11808067</v>
          </cell>
          <cell r="G13">
            <v>11808067</v>
          </cell>
        </row>
        <row r="16">
          <cell r="F16">
            <v>45046</v>
          </cell>
          <cell r="G16">
            <v>45046</v>
          </cell>
        </row>
        <row r="17">
          <cell r="F17">
            <v>683517</v>
          </cell>
          <cell r="G17">
            <v>683517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1">
          <cell r="F21">
            <v>627292</v>
          </cell>
          <cell r="G21">
            <v>627292</v>
          </cell>
        </row>
        <row r="24">
          <cell r="F24">
            <v>866488</v>
          </cell>
          <cell r="G24">
            <v>866488</v>
          </cell>
        </row>
        <row r="25">
          <cell r="F25">
            <v>106</v>
          </cell>
          <cell r="G25">
            <v>106</v>
          </cell>
        </row>
        <row r="26">
          <cell r="F26">
            <v>1722</v>
          </cell>
          <cell r="G26">
            <v>1722</v>
          </cell>
        </row>
        <row r="27">
          <cell r="F27">
            <v>54152</v>
          </cell>
          <cell r="G27">
            <v>54152</v>
          </cell>
        </row>
        <row r="28">
          <cell r="F28">
            <v>54152</v>
          </cell>
          <cell r="G28">
            <v>54152</v>
          </cell>
        </row>
        <row r="29">
          <cell r="F29">
            <v>314097</v>
          </cell>
          <cell r="G29">
            <v>314097</v>
          </cell>
        </row>
        <row r="30">
          <cell r="F30">
            <v>108308</v>
          </cell>
          <cell r="G30">
            <v>108308</v>
          </cell>
        </row>
        <row r="31">
          <cell r="F31">
            <v>117921</v>
          </cell>
          <cell r="G31">
            <v>117921</v>
          </cell>
        </row>
        <row r="33">
          <cell r="F33">
            <v>433246</v>
          </cell>
          <cell r="G33">
            <v>433246</v>
          </cell>
        </row>
        <row r="35">
          <cell r="F35">
            <v>1841309</v>
          </cell>
          <cell r="G35">
            <v>1841309</v>
          </cell>
        </row>
        <row r="37">
          <cell r="F37">
            <v>1835</v>
          </cell>
          <cell r="G37">
            <v>1835</v>
          </cell>
        </row>
        <row r="38">
          <cell r="F38">
            <v>6140</v>
          </cell>
          <cell r="G38">
            <v>6140</v>
          </cell>
        </row>
        <row r="39">
          <cell r="F39">
            <v>10823</v>
          </cell>
          <cell r="G39">
            <v>10823</v>
          </cell>
        </row>
        <row r="42">
          <cell r="F42">
            <v>0</v>
          </cell>
          <cell r="G42">
            <v>0</v>
          </cell>
        </row>
        <row r="47">
          <cell r="F47">
            <v>219035</v>
          </cell>
          <cell r="G47">
            <v>219035</v>
          </cell>
        </row>
        <row r="49">
          <cell r="F49">
            <v>112</v>
          </cell>
          <cell r="G49">
            <v>112</v>
          </cell>
        </row>
        <row r="51">
          <cell r="F51">
            <v>0</v>
          </cell>
          <cell r="G51">
            <v>0</v>
          </cell>
        </row>
        <row r="53">
          <cell r="F53">
            <v>5470</v>
          </cell>
          <cell r="G53">
            <v>5470</v>
          </cell>
        </row>
        <row r="55">
          <cell r="F55">
            <v>1832</v>
          </cell>
          <cell r="G55">
            <v>1832</v>
          </cell>
        </row>
        <row r="57">
          <cell r="F57">
            <v>0</v>
          </cell>
          <cell r="G57">
            <v>0</v>
          </cell>
        </row>
        <row r="59">
          <cell r="F59">
            <v>0</v>
          </cell>
          <cell r="G59">
            <v>0</v>
          </cell>
        </row>
        <row r="62">
          <cell r="F62">
            <v>42925</v>
          </cell>
          <cell r="G62">
            <v>42925</v>
          </cell>
        </row>
        <row r="63">
          <cell r="F63">
            <v>1113</v>
          </cell>
          <cell r="G63">
            <v>1113</v>
          </cell>
        </row>
        <row r="65">
          <cell r="F65">
            <v>4330</v>
          </cell>
          <cell r="G65">
            <v>4330</v>
          </cell>
        </row>
        <row r="68">
          <cell r="F68">
            <v>327</v>
          </cell>
          <cell r="G68">
            <v>327</v>
          </cell>
        </row>
        <row r="70">
          <cell r="F70">
            <v>800</v>
          </cell>
          <cell r="G70">
            <v>800</v>
          </cell>
        </row>
        <row r="71">
          <cell r="F71">
            <v>1700</v>
          </cell>
          <cell r="G71">
            <v>1700</v>
          </cell>
        </row>
        <row r="74">
          <cell r="F74">
            <v>1310</v>
          </cell>
          <cell r="G74">
            <v>1310</v>
          </cell>
        </row>
        <row r="75">
          <cell r="F75">
            <v>1950</v>
          </cell>
          <cell r="G75">
            <v>1950</v>
          </cell>
        </row>
        <row r="77">
          <cell r="F77">
            <v>19750</v>
          </cell>
          <cell r="G77">
            <v>19750</v>
          </cell>
        </row>
        <row r="80">
          <cell r="F80">
            <v>113941</v>
          </cell>
          <cell r="G80">
            <v>112769</v>
          </cell>
        </row>
        <row r="81">
          <cell r="F81">
            <v>0</v>
          </cell>
          <cell r="G81">
            <v>0</v>
          </cell>
        </row>
        <row r="84">
          <cell r="F84">
            <v>5146</v>
          </cell>
          <cell r="G84">
            <v>5145.95</v>
          </cell>
        </row>
        <row r="86">
          <cell r="F86">
            <v>0</v>
          </cell>
          <cell r="G86">
            <v>0</v>
          </cell>
        </row>
        <row r="89">
          <cell r="F89">
            <v>0</v>
          </cell>
          <cell r="G89">
            <v>0</v>
          </cell>
        </row>
        <row r="92">
          <cell r="F92">
            <v>19228</v>
          </cell>
          <cell r="G92">
            <v>19228</v>
          </cell>
        </row>
        <row r="94">
          <cell r="F94">
            <v>2853.6</v>
          </cell>
        </row>
        <row r="95">
          <cell r="F95">
            <v>12050.01</v>
          </cell>
          <cell r="G95">
            <v>12050.01</v>
          </cell>
        </row>
        <row r="97">
          <cell r="F97">
            <v>20870</v>
          </cell>
          <cell r="G97">
            <v>20870</v>
          </cell>
        </row>
        <row r="99">
          <cell r="F99">
            <v>10714.98</v>
          </cell>
          <cell r="G99">
            <v>10714.98</v>
          </cell>
        </row>
        <row r="100">
          <cell r="F100">
            <v>24561</v>
          </cell>
        </row>
        <row r="105">
          <cell r="F105">
            <v>174631</v>
          </cell>
          <cell r="G105">
            <v>174631</v>
          </cell>
        </row>
        <row r="107">
          <cell r="F107">
            <v>13718</v>
          </cell>
          <cell r="G107">
            <v>13718</v>
          </cell>
        </row>
        <row r="109">
          <cell r="F109">
            <v>65388</v>
          </cell>
          <cell r="G109">
            <v>65388</v>
          </cell>
        </row>
        <row r="111">
          <cell r="F111">
            <v>21231</v>
          </cell>
          <cell r="G111">
            <v>21231</v>
          </cell>
        </row>
        <row r="113">
          <cell r="F113">
            <v>36265</v>
          </cell>
          <cell r="G113">
            <v>36265</v>
          </cell>
        </row>
        <row r="115">
          <cell r="F115">
            <v>1716</v>
          </cell>
          <cell r="G115">
            <v>1716</v>
          </cell>
        </row>
        <row r="117">
          <cell r="F117">
            <v>134787</v>
          </cell>
          <cell r="G117">
            <v>112557</v>
          </cell>
        </row>
        <row r="118">
          <cell r="F118">
            <v>0</v>
          </cell>
          <cell r="G118"/>
        </row>
        <row r="121">
          <cell r="F121"/>
          <cell r="G121"/>
        </row>
        <row r="123">
          <cell r="F123">
            <v>84998</v>
          </cell>
          <cell r="G123">
            <v>69379</v>
          </cell>
        </row>
        <row r="124">
          <cell r="F124">
            <v>350544</v>
          </cell>
        </row>
        <row r="126">
          <cell r="F126">
            <v>0</v>
          </cell>
          <cell r="G126">
            <v>0</v>
          </cell>
        </row>
        <row r="129">
          <cell r="F129">
            <v>167140</v>
          </cell>
          <cell r="G129">
            <v>150177</v>
          </cell>
        </row>
        <row r="131">
          <cell r="F131">
            <v>0</v>
          </cell>
          <cell r="G131">
            <v>0</v>
          </cell>
        </row>
        <row r="133">
          <cell r="F133">
            <v>1740</v>
          </cell>
        </row>
        <row r="134">
          <cell r="F134">
            <v>0</v>
          </cell>
        </row>
        <row r="136">
          <cell r="F136">
            <v>81546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1">
          <cell r="F141">
            <v>211659</v>
          </cell>
          <cell r="G141">
            <v>177230</v>
          </cell>
        </row>
        <row r="144">
          <cell r="F144">
            <v>12869</v>
          </cell>
          <cell r="G144">
            <v>12869</v>
          </cell>
        </row>
        <row r="146">
          <cell r="F146">
            <v>95678.74</v>
          </cell>
          <cell r="G146">
            <v>95679</v>
          </cell>
        </row>
        <row r="149">
          <cell r="F149">
            <v>170263</v>
          </cell>
          <cell r="G149">
            <v>81873</v>
          </cell>
        </row>
        <row r="151">
          <cell r="F151">
            <v>28902</v>
          </cell>
          <cell r="G151">
            <v>28902</v>
          </cell>
        </row>
        <row r="153">
          <cell r="F153">
            <v>0</v>
          </cell>
          <cell r="G153">
            <v>0</v>
          </cell>
        </row>
        <row r="154">
          <cell r="F154">
            <v>108758</v>
          </cell>
          <cell r="G154">
            <v>108758</v>
          </cell>
        </row>
        <row r="156">
          <cell r="F156">
            <v>22541</v>
          </cell>
          <cell r="G156">
            <v>22541</v>
          </cell>
        </row>
        <row r="158">
          <cell r="F158">
            <v>48290</v>
          </cell>
          <cell r="G158">
            <v>48290</v>
          </cell>
        </row>
        <row r="159">
          <cell r="F159">
            <v>19926</v>
          </cell>
          <cell r="G159">
            <v>19926</v>
          </cell>
        </row>
        <row r="161">
          <cell r="F161">
            <v>359658</v>
          </cell>
          <cell r="G161">
            <v>296612</v>
          </cell>
        </row>
        <row r="163">
          <cell r="F163">
            <v>0</v>
          </cell>
          <cell r="G163">
            <v>0</v>
          </cell>
        </row>
        <row r="166">
          <cell r="F166">
            <v>258580</v>
          </cell>
          <cell r="G166">
            <v>258580</v>
          </cell>
        </row>
        <row r="168">
          <cell r="F168">
            <v>0</v>
          </cell>
          <cell r="G168">
            <v>0</v>
          </cell>
        </row>
        <row r="170">
          <cell r="F170">
            <v>329315</v>
          </cell>
          <cell r="G170">
            <v>329315</v>
          </cell>
        </row>
        <row r="171">
          <cell r="F171">
            <v>10560</v>
          </cell>
          <cell r="G171">
            <v>10560</v>
          </cell>
        </row>
        <row r="173">
          <cell r="F173">
            <v>0</v>
          </cell>
          <cell r="G173">
            <v>0</v>
          </cell>
        </row>
        <row r="175">
          <cell r="F175">
            <v>6262</v>
          </cell>
          <cell r="G175">
            <v>6262</v>
          </cell>
        </row>
        <row r="178">
          <cell r="F178">
            <v>0</v>
          </cell>
          <cell r="G178">
            <v>0</v>
          </cell>
        </row>
        <row r="181">
          <cell r="F181">
            <v>3810778</v>
          </cell>
          <cell r="G181">
            <v>3216980</v>
          </cell>
        </row>
        <row r="185">
          <cell r="F185">
            <v>95731</v>
          </cell>
          <cell r="G185">
            <v>95731</v>
          </cell>
        </row>
        <row r="187">
          <cell r="F187">
            <v>0</v>
          </cell>
          <cell r="G187">
            <v>0</v>
          </cell>
        </row>
        <row r="189">
          <cell r="F189">
            <v>11600</v>
          </cell>
          <cell r="G189">
            <v>11600</v>
          </cell>
        </row>
        <row r="192">
          <cell r="F192">
            <v>0</v>
          </cell>
          <cell r="G192">
            <v>0</v>
          </cell>
        </row>
        <row r="194">
          <cell r="F194">
            <v>0</v>
          </cell>
          <cell r="G194">
            <v>0</v>
          </cell>
        </row>
        <row r="196">
          <cell r="F196">
            <v>46100</v>
          </cell>
          <cell r="G196">
            <v>46100</v>
          </cell>
        </row>
        <row r="199">
          <cell r="F199">
            <v>0</v>
          </cell>
          <cell r="G199">
            <v>0</v>
          </cell>
        </row>
        <row r="202">
          <cell r="F202">
            <v>0</v>
          </cell>
          <cell r="G202">
            <v>0</v>
          </cell>
        </row>
      </sheetData>
      <sheetData sheetId="12">
        <row r="10">
          <cell r="G10">
            <v>23276336</v>
          </cell>
        </row>
        <row r="12">
          <cell r="F12">
            <v>153431</v>
          </cell>
          <cell r="G12">
            <v>153431</v>
          </cell>
        </row>
      </sheetData>
      <sheetData sheetId="13">
        <row r="11">
          <cell r="F11">
            <v>684856.71000000148</v>
          </cell>
          <cell r="G11">
            <v>672128.25</v>
          </cell>
        </row>
        <row r="12">
          <cell r="F12">
            <v>2402627.6700000009</v>
          </cell>
          <cell r="G12">
            <v>2383961.65</v>
          </cell>
        </row>
        <row r="13">
          <cell r="F13">
            <v>1054752.3100000008</v>
          </cell>
          <cell r="G13">
            <v>1024610.71</v>
          </cell>
        </row>
        <row r="14">
          <cell r="F14">
            <v>1301205.1600000008</v>
          </cell>
          <cell r="G14">
            <v>1293345.78</v>
          </cell>
        </row>
        <row r="15">
          <cell r="F15">
            <v>2788274.9799999986</v>
          </cell>
          <cell r="G15">
            <v>2750001.35</v>
          </cell>
        </row>
        <row r="16">
          <cell r="F16">
            <v>3185653.2699999982</v>
          </cell>
          <cell r="G16">
            <v>3153758.59</v>
          </cell>
        </row>
        <row r="17">
          <cell r="F17">
            <v>3291526.9599999962</v>
          </cell>
          <cell r="G17">
            <v>3248589.8</v>
          </cell>
        </row>
        <row r="18">
          <cell r="F18">
            <v>5229421.150000005</v>
          </cell>
          <cell r="G18">
            <v>4617975.09</v>
          </cell>
        </row>
        <row r="19">
          <cell r="F19">
            <v>1600461.15</v>
          </cell>
          <cell r="G19">
            <v>1586707.24</v>
          </cell>
        </row>
        <row r="20">
          <cell r="F20">
            <v>2499912.4700000021</v>
          </cell>
          <cell r="G20">
            <v>2473930.7799999998</v>
          </cell>
        </row>
        <row r="21">
          <cell r="F21">
            <v>226722.10000000003</v>
          </cell>
          <cell r="G21">
            <v>224757.26</v>
          </cell>
        </row>
      </sheetData>
      <sheetData sheetId="14"/>
      <sheetData sheetId="15"/>
      <sheetData sheetId="16"/>
      <sheetData sheetId="17"/>
      <sheetData sheetId="18">
        <row r="17">
          <cell r="O17">
            <v>24265414</v>
          </cell>
          <cell r="P17">
            <v>23429767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A1:G60"/>
  <sheetViews>
    <sheetView topLeftCell="A49" zoomScaleNormal="100" workbookViewId="0">
      <selection activeCell="B60" sqref="B60"/>
    </sheetView>
  </sheetViews>
  <sheetFormatPr baseColWidth="10" defaultRowHeight="15" x14ac:dyDescent="0.25"/>
  <cols>
    <col min="1" max="1" width="50.7109375" style="1" customWidth="1"/>
    <col min="2" max="3" width="11.28515625" style="1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25"/>
      <c r="C1" s="45" t="s">
        <v>161</v>
      </c>
      <c r="D1" s="27"/>
      <c r="E1" s="27"/>
      <c r="G1" s="26" t="s">
        <v>406</v>
      </c>
    </row>
    <row r="2" spans="1:7" x14ac:dyDescent="0.25">
      <c r="B2" s="24"/>
      <c r="C2" s="44" t="s">
        <v>49</v>
      </c>
      <c r="D2" s="24"/>
      <c r="E2" s="24"/>
      <c r="F2" s="24"/>
      <c r="G2" s="24"/>
    </row>
    <row r="3" spans="1:7" x14ac:dyDescent="0.25">
      <c r="A3" s="243"/>
      <c r="B3" s="240" t="s">
        <v>410</v>
      </c>
      <c r="C3" s="240"/>
      <c r="D3" s="240"/>
      <c r="E3" s="240"/>
      <c r="F3" s="240"/>
      <c r="G3" s="240"/>
    </row>
    <row r="4" spans="1:7" x14ac:dyDescent="0.25">
      <c r="A4" s="24"/>
      <c r="C4" s="238" t="s">
        <v>1040</v>
      </c>
      <c r="D4" s="25"/>
      <c r="E4" s="25"/>
      <c r="F4" s="24"/>
      <c r="G4" s="24"/>
    </row>
    <row r="5" spans="1:7" ht="15.75" thickBot="1" x14ac:dyDescent="0.3">
      <c r="A5" s="24"/>
      <c r="B5" s="46"/>
      <c r="C5" s="47" t="s">
        <v>114</v>
      </c>
      <c r="D5" s="47"/>
      <c r="E5" s="47"/>
      <c r="F5" s="24"/>
      <c r="G5" s="26" t="s">
        <v>1041</v>
      </c>
    </row>
    <row r="6" spans="1:7" x14ac:dyDescent="0.25">
      <c r="A6" s="48" t="s">
        <v>50</v>
      </c>
      <c r="B6" s="49">
        <v>2015</v>
      </c>
      <c r="C6" s="49">
        <v>2014</v>
      </c>
      <c r="D6" s="50"/>
      <c r="E6" s="51" t="s">
        <v>51</v>
      </c>
      <c r="F6" s="49">
        <v>2015</v>
      </c>
      <c r="G6" s="52">
        <v>2014</v>
      </c>
    </row>
    <row r="7" spans="1:7" x14ac:dyDescent="0.25">
      <c r="A7" s="34"/>
      <c r="B7" s="35"/>
      <c r="C7" s="35"/>
      <c r="D7" s="17"/>
      <c r="E7" s="35"/>
      <c r="F7" s="35"/>
      <c r="G7" s="36"/>
    </row>
    <row r="8" spans="1:7" x14ac:dyDescent="0.25">
      <c r="A8" s="37" t="s">
        <v>52</v>
      </c>
      <c r="B8" s="38"/>
      <c r="C8" s="38"/>
      <c r="D8" s="17"/>
      <c r="E8" s="38" t="s">
        <v>53</v>
      </c>
      <c r="F8" s="38"/>
      <c r="G8" s="39"/>
    </row>
    <row r="9" spans="1:7" ht="16.5" x14ac:dyDescent="0.25">
      <c r="A9" s="33" t="s">
        <v>54</v>
      </c>
      <c r="B9" s="244">
        <v>378431</v>
      </c>
      <c r="C9" s="244">
        <v>9773499</v>
      </c>
      <c r="D9" s="18"/>
      <c r="E9" s="31" t="s">
        <v>55</v>
      </c>
      <c r="F9" s="244">
        <v>2476256</v>
      </c>
      <c r="G9" s="253">
        <v>3789511</v>
      </c>
    </row>
    <row r="10" spans="1:7" ht="16.5" x14ac:dyDescent="0.25">
      <c r="A10" s="33" t="s">
        <v>56</v>
      </c>
      <c r="B10" s="244">
        <v>32625103</v>
      </c>
      <c r="C10" s="244">
        <v>27664589</v>
      </c>
      <c r="D10" s="18"/>
      <c r="E10" s="31" t="s">
        <v>57</v>
      </c>
      <c r="F10" s="244">
        <v>0</v>
      </c>
      <c r="G10" s="244">
        <v>0</v>
      </c>
    </row>
    <row r="11" spans="1:7" ht="16.5" x14ac:dyDescent="0.25">
      <c r="A11" s="33" t="s">
        <v>58</v>
      </c>
      <c r="B11" s="244">
        <v>0</v>
      </c>
      <c r="C11" s="244">
        <v>0</v>
      </c>
      <c r="D11" s="18"/>
      <c r="E11" s="32" t="s">
        <v>59</v>
      </c>
      <c r="F11" s="244">
        <v>0</v>
      </c>
      <c r="G11" s="244">
        <v>0</v>
      </c>
    </row>
    <row r="12" spans="1:7" ht="16.5" x14ac:dyDescent="0.25">
      <c r="A12" s="33" t="s">
        <v>60</v>
      </c>
      <c r="B12" s="244">
        <v>0</v>
      </c>
      <c r="C12" s="244">
        <v>0</v>
      </c>
      <c r="D12" s="18"/>
      <c r="E12" s="31" t="s">
        <v>61</v>
      </c>
      <c r="F12" s="244">
        <v>0</v>
      </c>
      <c r="G12" s="244">
        <v>0</v>
      </c>
    </row>
    <row r="13" spans="1:7" ht="16.5" x14ac:dyDescent="0.25">
      <c r="A13" s="33" t="s">
        <v>62</v>
      </c>
      <c r="B13" s="244">
        <v>0</v>
      </c>
      <c r="C13" s="244">
        <v>0</v>
      </c>
      <c r="D13" s="18"/>
      <c r="E13" s="31" t="s">
        <v>63</v>
      </c>
      <c r="F13" s="244">
        <v>0</v>
      </c>
      <c r="G13" s="244">
        <v>0</v>
      </c>
    </row>
    <row r="14" spans="1:7" ht="33" x14ac:dyDescent="0.25">
      <c r="A14" s="13" t="s">
        <v>64</v>
      </c>
      <c r="B14" s="244">
        <v>0</v>
      </c>
      <c r="C14" s="244">
        <v>0</v>
      </c>
      <c r="D14" s="18"/>
      <c r="E14" s="14" t="s">
        <v>65</v>
      </c>
      <c r="F14" s="244">
        <v>0</v>
      </c>
      <c r="G14" s="244">
        <v>0</v>
      </c>
    </row>
    <row r="15" spans="1:7" ht="16.5" x14ac:dyDescent="0.25">
      <c r="A15" s="33" t="s">
        <v>66</v>
      </c>
      <c r="B15" s="244">
        <v>286266</v>
      </c>
      <c r="C15" s="244">
        <f>312718.41+897.66+17634.02</f>
        <v>331250.08999999997</v>
      </c>
      <c r="D15" s="18"/>
      <c r="E15" s="31" t="s">
        <v>67</v>
      </c>
      <c r="F15" s="244">
        <v>0</v>
      </c>
      <c r="G15" s="244">
        <v>0</v>
      </c>
    </row>
    <row r="16" spans="1:7" ht="16.5" x14ac:dyDescent="0.25">
      <c r="A16" s="15"/>
      <c r="B16" s="246"/>
      <c r="C16" s="246"/>
      <c r="D16" s="17"/>
      <c r="E16" s="31" t="s">
        <v>68</v>
      </c>
      <c r="F16" s="244">
        <v>445865</v>
      </c>
      <c r="G16" s="244">
        <v>337144</v>
      </c>
    </row>
    <row r="17" spans="1:7" x14ac:dyDescent="0.25">
      <c r="A17" s="15"/>
      <c r="B17" s="246"/>
      <c r="C17" s="246"/>
      <c r="D17" s="17"/>
      <c r="E17" s="17"/>
      <c r="F17" s="246"/>
      <c r="G17" s="254"/>
    </row>
    <row r="18" spans="1:7" x14ac:dyDescent="0.25">
      <c r="A18" s="40" t="s">
        <v>181</v>
      </c>
      <c r="B18" s="247">
        <f>SUM(B9:B17)</f>
        <v>33289800</v>
      </c>
      <c r="C18" s="247">
        <f>SUM(C9:C17)</f>
        <v>37769338.090000004</v>
      </c>
      <c r="D18" s="17"/>
      <c r="E18" s="29" t="s">
        <v>180</v>
      </c>
      <c r="F18" s="247">
        <f>SUM(F9:F17)</f>
        <v>2922121</v>
      </c>
      <c r="G18" s="255">
        <f>SUM(G9:G17)</f>
        <v>4126655</v>
      </c>
    </row>
    <row r="19" spans="1:7" x14ac:dyDescent="0.25">
      <c r="A19" s="15"/>
      <c r="B19" s="247"/>
      <c r="C19" s="247"/>
      <c r="D19" s="17"/>
      <c r="E19" s="28"/>
      <c r="F19" s="247"/>
      <c r="G19" s="255"/>
    </row>
    <row r="20" spans="1:7" x14ac:dyDescent="0.25">
      <c r="A20" s="37" t="s">
        <v>69</v>
      </c>
      <c r="B20" s="248"/>
      <c r="C20" s="248"/>
      <c r="D20" s="17"/>
      <c r="E20" s="38" t="s">
        <v>70</v>
      </c>
      <c r="F20" s="248"/>
      <c r="G20" s="256"/>
    </row>
    <row r="21" spans="1:7" ht="16.5" x14ac:dyDescent="0.25">
      <c r="A21" s="33" t="s">
        <v>71</v>
      </c>
      <c r="B21" s="244">
        <v>0</v>
      </c>
      <c r="C21" s="244">
        <v>0</v>
      </c>
      <c r="D21" s="18"/>
      <c r="E21" s="31" t="s">
        <v>72</v>
      </c>
      <c r="F21" s="244">
        <v>0</v>
      </c>
      <c r="G21" s="244">
        <v>0</v>
      </c>
    </row>
    <row r="22" spans="1:7" ht="16.5" x14ac:dyDescent="0.25">
      <c r="A22" s="13" t="s">
        <v>73</v>
      </c>
      <c r="B22" s="244">
        <v>0</v>
      </c>
      <c r="C22" s="244">
        <v>0</v>
      </c>
      <c r="D22" s="18"/>
      <c r="E22" s="32" t="s">
        <v>74</v>
      </c>
      <c r="F22" s="244">
        <v>0</v>
      </c>
      <c r="G22" s="244">
        <v>0</v>
      </c>
    </row>
    <row r="23" spans="1:7" ht="16.5" x14ac:dyDescent="0.25">
      <c r="A23" s="33"/>
      <c r="B23" s="244"/>
      <c r="C23" s="244"/>
      <c r="D23" s="18"/>
      <c r="E23" s="31" t="s">
        <v>75</v>
      </c>
      <c r="F23" s="244">
        <v>0</v>
      </c>
      <c r="G23" s="244">
        <v>0</v>
      </c>
    </row>
    <row r="24" spans="1:7" ht="16.5" customHeight="1" x14ac:dyDescent="0.25">
      <c r="A24" s="13" t="s">
        <v>76</v>
      </c>
      <c r="B24" s="245">
        <v>18330588</v>
      </c>
      <c r="C24" s="245">
        <v>18330588</v>
      </c>
      <c r="D24" s="18"/>
      <c r="E24" s="31" t="s">
        <v>77</v>
      </c>
      <c r="F24" s="244">
        <v>0</v>
      </c>
      <c r="G24" s="244">
        <v>0</v>
      </c>
    </row>
    <row r="25" spans="1:7" ht="18" customHeight="1" x14ac:dyDescent="0.25">
      <c r="A25" s="33" t="s">
        <v>79</v>
      </c>
      <c r="B25" s="244">
        <f>9686166.91+2500354.04+179721.39+4885109+258402.38</f>
        <v>17509753.719999999</v>
      </c>
      <c r="C25" s="244">
        <v>17356323</v>
      </c>
      <c r="D25" s="18"/>
      <c r="E25" s="14" t="s">
        <v>78</v>
      </c>
      <c r="F25" s="244">
        <v>0</v>
      </c>
      <c r="G25" s="244">
        <v>0</v>
      </c>
    </row>
    <row r="26" spans="1:7" ht="16.5" x14ac:dyDescent="0.25">
      <c r="A26" s="33" t="s">
        <v>80</v>
      </c>
      <c r="B26" s="244">
        <v>822785</v>
      </c>
      <c r="C26" s="244">
        <v>822785</v>
      </c>
      <c r="D26" s="18"/>
      <c r="E26" s="41"/>
      <c r="F26" s="257"/>
      <c r="G26" s="258"/>
    </row>
    <row r="27" spans="1:7" ht="16.5" x14ac:dyDescent="0.25">
      <c r="A27" s="13" t="s">
        <v>82</v>
      </c>
      <c r="B27" s="245">
        <v>-6909511</v>
      </c>
      <c r="C27" s="245">
        <v>-3622609</v>
      </c>
      <c r="D27" s="18"/>
      <c r="E27" s="31" t="s">
        <v>81</v>
      </c>
      <c r="F27" s="244">
        <v>24248703</v>
      </c>
      <c r="G27" s="244">
        <v>0</v>
      </c>
    </row>
    <row r="28" spans="1:7" ht="16.5" x14ac:dyDescent="0.25">
      <c r="A28" s="33" t="s">
        <v>83</v>
      </c>
      <c r="B28" s="244">
        <v>0</v>
      </c>
      <c r="C28" s="244">
        <v>0</v>
      </c>
      <c r="D28" s="18"/>
      <c r="E28" s="41"/>
      <c r="F28" s="257"/>
      <c r="G28" s="258"/>
    </row>
    <row r="29" spans="1:7" ht="16.5" x14ac:dyDescent="0.25">
      <c r="A29" s="13" t="s">
        <v>85</v>
      </c>
      <c r="B29" s="244">
        <v>0</v>
      </c>
      <c r="C29" s="244">
        <v>0</v>
      </c>
      <c r="D29" s="17"/>
      <c r="E29" s="46"/>
      <c r="F29" s="247"/>
      <c r="G29" s="255"/>
    </row>
    <row r="30" spans="1:7" ht="16.5" x14ac:dyDescent="0.25">
      <c r="A30" s="33" t="s">
        <v>87</v>
      </c>
      <c r="B30" s="244">
        <v>0</v>
      </c>
      <c r="C30" s="244">
        <v>0</v>
      </c>
      <c r="D30" s="17"/>
      <c r="E30" s="46"/>
      <c r="F30" s="248"/>
      <c r="G30" s="256"/>
    </row>
    <row r="31" spans="1:7" x14ac:dyDescent="0.25">
      <c r="A31" s="40"/>
      <c r="B31" s="247"/>
      <c r="C31" s="247"/>
      <c r="D31" s="17"/>
      <c r="E31" s="46"/>
      <c r="F31" s="259"/>
      <c r="G31" s="260"/>
    </row>
    <row r="32" spans="1:7" x14ac:dyDescent="0.25">
      <c r="A32" s="40" t="s">
        <v>90</v>
      </c>
      <c r="B32" s="249">
        <f>SUM(B24:B31)</f>
        <v>29753615.719999999</v>
      </c>
      <c r="C32" s="249">
        <f>SUM(C24:C31)</f>
        <v>32887087</v>
      </c>
      <c r="D32" s="17"/>
      <c r="E32" s="46"/>
      <c r="F32" s="248"/>
      <c r="G32" s="256"/>
    </row>
    <row r="33" spans="1:7" ht="16.5" x14ac:dyDescent="0.25">
      <c r="A33" s="40"/>
      <c r="B33" s="247"/>
      <c r="C33" s="247"/>
      <c r="D33" s="17"/>
      <c r="E33" s="28" t="s">
        <v>84</v>
      </c>
      <c r="F33" s="244">
        <f>SUM(F21:F32)</f>
        <v>24248703</v>
      </c>
      <c r="G33" s="244">
        <v>0</v>
      </c>
    </row>
    <row r="34" spans="1:7" ht="16.5" x14ac:dyDescent="0.25">
      <c r="A34" s="37" t="s">
        <v>92</v>
      </c>
      <c r="B34" s="250">
        <f>B18+B32</f>
        <v>63043415.719999999</v>
      </c>
      <c r="C34" s="250">
        <f>C18+C32</f>
        <v>70656425.090000004</v>
      </c>
      <c r="D34" s="17"/>
      <c r="E34" s="38" t="s">
        <v>86</v>
      </c>
      <c r="F34" s="681">
        <f>F18+F27</f>
        <v>27170824</v>
      </c>
      <c r="G34" s="682">
        <f>SUM(G18:G33)</f>
        <v>4126655</v>
      </c>
    </row>
    <row r="35" spans="1:7" ht="16.5" x14ac:dyDescent="0.25">
      <c r="A35" s="15"/>
      <c r="B35" s="246"/>
      <c r="C35" s="246"/>
      <c r="D35" s="17"/>
      <c r="E35" s="46"/>
      <c r="F35" s="244"/>
      <c r="G35" s="253"/>
    </row>
    <row r="36" spans="1:7" x14ac:dyDescent="0.25">
      <c r="A36" s="15"/>
      <c r="B36" s="246"/>
      <c r="C36" s="246"/>
      <c r="D36" s="17"/>
      <c r="E36" s="42" t="s">
        <v>88</v>
      </c>
      <c r="F36" s="248"/>
      <c r="G36" s="256"/>
    </row>
    <row r="37" spans="1:7" ht="16.5" x14ac:dyDescent="0.25">
      <c r="A37" s="15"/>
      <c r="B37" s="246"/>
      <c r="C37" s="246"/>
      <c r="D37" s="17"/>
      <c r="E37" s="38" t="s">
        <v>89</v>
      </c>
      <c r="F37" s="244"/>
      <c r="G37" s="253"/>
    </row>
    <row r="38" spans="1:7" ht="16.5" x14ac:dyDescent="0.25">
      <c r="A38" s="15"/>
      <c r="B38" s="246"/>
      <c r="C38" s="246"/>
      <c r="D38" s="17"/>
      <c r="E38" s="31" t="s">
        <v>30</v>
      </c>
      <c r="F38" s="244">
        <v>4749918</v>
      </c>
      <c r="G38" s="244">
        <v>4749918</v>
      </c>
    </row>
    <row r="39" spans="1:7" ht="16.5" x14ac:dyDescent="0.25">
      <c r="A39" s="15"/>
      <c r="B39" s="246"/>
      <c r="C39" s="246"/>
      <c r="D39" s="17"/>
      <c r="E39" s="31" t="s">
        <v>91</v>
      </c>
      <c r="F39" s="244">
        <v>0</v>
      </c>
      <c r="G39" s="253">
        <v>0</v>
      </c>
    </row>
    <row r="40" spans="1:7" ht="16.5" x14ac:dyDescent="0.25">
      <c r="A40" s="15"/>
      <c r="B40" s="246"/>
      <c r="C40" s="246"/>
      <c r="D40" s="17"/>
      <c r="E40" s="31" t="s">
        <v>93</v>
      </c>
      <c r="F40" s="244">
        <v>0</v>
      </c>
      <c r="G40" s="253">
        <v>0</v>
      </c>
    </row>
    <row r="41" spans="1:7" ht="16.5" x14ac:dyDescent="0.25">
      <c r="A41" s="40"/>
      <c r="B41" s="247"/>
      <c r="C41" s="247"/>
      <c r="D41" s="17"/>
      <c r="E41" s="38" t="s">
        <v>94</v>
      </c>
      <c r="F41" s="261">
        <f>F42+F43</f>
        <v>31122674</v>
      </c>
      <c r="G41" s="262">
        <f>G42+G43</f>
        <v>61779852</v>
      </c>
    </row>
    <row r="42" spans="1:7" ht="16.5" x14ac:dyDescent="0.25">
      <c r="A42" s="40"/>
      <c r="B42" s="247"/>
      <c r="C42" s="247"/>
      <c r="D42" s="17"/>
      <c r="E42" s="31" t="s">
        <v>95</v>
      </c>
      <c r="F42" s="244">
        <v>-4239145</v>
      </c>
      <c r="G42" s="253">
        <v>14978122</v>
      </c>
    </row>
    <row r="43" spans="1:7" ht="16.5" x14ac:dyDescent="0.25">
      <c r="A43" s="40"/>
      <c r="B43" s="247"/>
      <c r="C43" s="247"/>
      <c r="D43" s="17"/>
      <c r="E43" s="31" t="s">
        <v>96</v>
      </c>
      <c r="F43" s="244">
        <v>35361819</v>
      </c>
      <c r="G43" s="253">
        <v>46801730</v>
      </c>
    </row>
    <row r="44" spans="1:7" ht="16.5" x14ac:dyDescent="0.25">
      <c r="A44" s="15"/>
      <c r="B44" s="246"/>
      <c r="C44" s="246"/>
      <c r="D44" s="17"/>
      <c r="E44" s="31" t="s">
        <v>97</v>
      </c>
      <c r="F44" s="264"/>
      <c r="G44" s="265"/>
    </row>
    <row r="45" spans="1:7" ht="16.5" x14ac:dyDescent="0.25">
      <c r="A45" s="15"/>
      <c r="B45" s="246"/>
      <c r="C45" s="246"/>
      <c r="D45" s="17"/>
      <c r="E45" s="31" t="s">
        <v>98</v>
      </c>
      <c r="F45" s="266"/>
      <c r="G45" s="267"/>
    </row>
    <row r="46" spans="1:7" ht="16.5" x14ac:dyDescent="0.25">
      <c r="A46" s="15"/>
      <c r="B46" s="246"/>
      <c r="C46" s="246"/>
      <c r="D46" s="17"/>
      <c r="E46" s="31" t="s">
        <v>99</v>
      </c>
      <c r="F46" s="266"/>
      <c r="G46" s="267"/>
    </row>
    <row r="47" spans="1:7" ht="33" x14ac:dyDescent="0.25">
      <c r="A47" s="15"/>
      <c r="B47" s="246"/>
      <c r="C47" s="246"/>
      <c r="D47" s="17"/>
      <c r="E47" s="12" t="s">
        <v>100</v>
      </c>
      <c r="F47" s="268"/>
      <c r="G47" s="269"/>
    </row>
    <row r="48" spans="1:7" ht="16.5" x14ac:dyDescent="0.25">
      <c r="A48" s="53"/>
      <c r="B48" s="246"/>
      <c r="C48" s="246"/>
      <c r="D48" s="17"/>
      <c r="E48" s="31" t="s">
        <v>101</v>
      </c>
      <c r="F48" s="270"/>
      <c r="G48" s="271"/>
    </row>
    <row r="49" spans="1:7" ht="16.5" x14ac:dyDescent="0.3">
      <c r="A49" s="54"/>
      <c r="B49" s="251"/>
      <c r="C49" s="251"/>
      <c r="D49" s="16"/>
      <c r="E49" s="31" t="s">
        <v>102</v>
      </c>
      <c r="F49" s="272"/>
      <c r="G49" s="273"/>
    </row>
    <row r="50" spans="1:7" ht="16.5" x14ac:dyDescent="0.3">
      <c r="A50" s="54"/>
      <c r="B50" s="251"/>
      <c r="C50" s="251"/>
      <c r="D50" s="46"/>
      <c r="E50" s="43" t="s">
        <v>103</v>
      </c>
      <c r="F50" s="274">
        <f>F38+F41</f>
        <v>35872592</v>
      </c>
      <c r="G50" s="275">
        <f>G41+G38</f>
        <v>66529770</v>
      </c>
    </row>
    <row r="51" spans="1:7" ht="16.5" x14ac:dyDescent="0.3">
      <c r="A51" s="54"/>
      <c r="B51" s="251"/>
      <c r="C51" s="251"/>
      <c r="D51" s="46"/>
      <c r="E51" s="43"/>
      <c r="F51" s="272"/>
      <c r="G51" s="273"/>
    </row>
    <row r="52" spans="1:7" ht="16.5" x14ac:dyDescent="0.3">
      <c r="A52" s="54"/>
      <c r="B52" s="251"/>
      <c r="C52" s="251"/>
      <c r="D52" s="46"/>
      <c r="E52" s="38" t="s">
        <v>104</v>
      </c>
      <c r="F52" s="274">
        <f>F34+F50</f>
        <v>63043416</v>
      </c>
      <c r="G52" s="275">
        <f>G34+G50</f>
        <v>70656425</v>
      </c>
    </row>
    <row r="53" spans="1:7" ht="15.75" thickBot="1" x14ac:dyDescent="0.3">
      <c r="A53" s="55"/>
      <c r="B53" s="252"/>
      <c r="C53" s="252"/>
      <c r="D53" s="46"/>
      <c r="E53" s="30"/>
      <c r="F53" s="252"/>
      <c r="G53" s="263"/>
    </row>
    <row r="54" spans="1:7" ht="15.75" thickBot="1" x14ac:dyDescent="0.3">
      <c r="D54" s="30"/>
    </row>
    <row r="56" spans="1:7" x14ac:dyDescent="0.25">
      <c r="A56" s="367" t="s">
        <v>578</v>
      </c>
      <c r="B56" s="368"/>
      <c r="C56" s="370" t="s">
        <v>1035</v>
      </c>
      <c r="D56" s="367" t="s">
        <v>579</v>
      </c>
      <c r="E56" s="680" t="s">
        <v>1033</v>
      </c>
    </row>
    <row r="57" spans="1:7" x14ac:dyDescent="0.25">
      <c r="A57" s="369"/>
      <c r="B57" s="368"/>
      <c r="C57" s="369"/>
      <c r="D57" s="369"/>
      <c r="E57" s="680"/>
    </row>
    <row r="58" spans="1:7" x14ac:dyDescent="0.25">
      <c r="A58" s="368"/>
      <c r="B58" s="368"/>
      <c r="C58" s="368"/>
      <c r="D58" s="368"/>
      <c r="E58" s="680"/>
    </row>
    <row r="59" spans="1:7" x14ac:dyDescent="0.25">
      <c r="A59" s="367" t="s">
        <v>580</v>
      </c>
      <c r="B59" s="368"/>
      <c r="C59" s="367" t="s">
        <v>549</v>
      </c>
      <c r="D59" s="367" t="s">
        <v>549</v>
      </c>
      <c r="E59" s="680" t="s">
        <v>1034</v>
      </c>
    </row>
    <row r="60" spans="1:7" x14ac:dyDescent="0.25">
      <c r="A60" s="367" t="s">
        <v>581</v>
      </c>
      <c r="B60" s="368"/>
      <c r="C60" s="367" t="s">
        <v>582</v>
      </c>
      <c r="D60" s="367" t="s">
        <v>582</v>
      </c>
      <c r="E60" s="680" t="s">
        <v>1032</v>
      </c>
    </row>
  </sheetData>
  <autoFilter ref="A1:G49"/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  <pageSetUpPr fitToPage="1"/>
  </sheetPr>
  <dimension ref="A1:E31"/>
  <sheetViews>
    <sheetView zoomScaleNormal="100" workbookViewId="0">
      <selection activeCell="D27" sqref="D27"/>
    </sheetView>
  </sheetViews>
  <sheetFormatPr baseColWidth="10" defaultRowHeight="14.25" x14ac:dyDescent="0.25"/>
  <cols>
    <col min="1" max="1" width="1.42578125" style="75" customWidth="1"/>
    <col min="2" max="2" width="51.7109375" style="75" customWidth="1"/>
    <col min="3" max="3" width="30.85546875" style="75" customWidth="1"/>
    <col min="4" max="4" width="36.42578125" style="75" customWidth="1"/>
    <col min="5" max="16384" width="11.42578125" style="75"/>
  </cols>
  <sheetData>
    <row r="1" spans="1:4" s="100" customFormat="1" ht="15" x14ac:dyDescent="0.25">
      <c r="A1" s="777" t="s">
        <v>161</v>
      </c>
      <c r="B1" s="777"/>
      <c r="C1" s="777"/>
      <c r="D1" s="777"/>
    </row>
    <row r="2" spans="1:4" s="101" customFormat="1" ht="15.75" x14ac:dyDescent="0.25">
      <c r="A2" s="777" t="s">
        <v>260</v>
      </c>
      <c r="B2" s="777"/>
      <c r="C2" s="777"/>
      <c r="D2" s="777"/>
    </row>
    <row r="3" spans="1:4" s="101" customFormat="1" ht="15.75" x14ac:dyDescent="0.25">
      <c r="A3" s="753" t="s">
        <v>410</v>
      </c>
      <c r="B3" s="753"/>
      <c r="C3" s="753"/>
      <c r="D3" s="753"/>
    </row>
    <row r="4" spans="1:4" s="101" customFormat="1" ht="15.75" x14ac:dyDescent="0.25">
      <c r="A4" s="777" t="s">
        <v>1046</v>
      </c>
      <c r="B4" s="777"/>
      <c r="C4" s="777"/>
      <c r="D4" s="777"/>
    </row>
    <row r="5" spans="1:4" s="102" customFormat="1" ht="15.75" thickBot="1" x14ac:dyDescent="0.3">
      <c r="A5" s="778" t="s">
        <v>114</v>
      </c>
      <c r="B5" s="778"/>
      <c r="C5" s="778"/>
      <c r="D5" s="778"/>
    </row>
    <row r="6" spans="1:4" s="98" customFormat="1" ht="27" customHeight="1" thickBot="1" x14ac:dyDescent="0.3">
      <c r="A6" s="816" t="s">
        <v>244</v>
      </c>
      <c r="B6" s="817"/>
      <c r="C6" s="201"/>
      <c r="D6" s="348">
        <v>45141756</v>
      </c>
    </row>
    <row r="7" spans="1:4" s="204" customFormat="1" ht="9.75" customHeight="1" x14ac:dyDescent="0.25">
      <c r="A7" s="202"/>
      <c r="B7" s="202"/>
      <c r="C7" s="203"/>
      <c r="D7" s="203"/>
    </row>
    <row r="8" spans="1:4" s="204" customFormat="1" ht="17.25" customHeight="1" thickBot="1" x14ac:dyDescent="0.3">
      <c r="A8" s="206" t="s">
        <v>245</v>
      </c>
      <c r="B8" s="206"/>
      <c r="C8" s="207"/>
      <c r="D8" s="207"/>
    </row>
    <row r="9" spans="1:4" ht="20.100000000000001" customHeight="1" thickBot="1" x14ac:dyDescent="0.3">
      <c r="A9" s="208" t="s">
        <v>246</v>
      </c>
      <c r="B9" s="209"/>
      <c r="C9" s="349"/>
      <c r="D9" s="350">
        <v>0</v>
      </c>
    </row>
    <row r="10" spans="1:4" ht="20.100000000000001" customHeight="1" x14ac:dyDescent="0.25">
      <c r="A10" s="106"/>
      <c r="B10" s="109" t="s">
        <v>247</v>
      </c>
      <c r="C10" s="351">
        <v>0</v>
      </c>
      <c r="D10" s="329"/>
    </row>
    <row r="11" spans="1:4" ht="33" customHeight="1" x14ac:dyDescent="0.25">
      <c r="A11" s="106"/>
      <c r="B11" s="109" t="s">
        <v>248</v>
      </c>
      <c r="C11" s="351">
        <v>0</v>
      </c>
      <c r="D11" s="329"/>
    </row>
    <row r="12" spans="1:4" ht="20.100000000000001" customHeight="1" x14ac:dyDescent="0.25">
      <c r="A12" s="108"/>
      <c r="B12" s="109" t="s">
        <v>249</v>
      </c>
      <c r="C12" s="351">
        <v>0</v>
      </c>
      <c r="D12" s="329"/>
    </row>
    <row r="13" spans="1:4" ht="20.100000000000001" customHeight="1" x14ac:dyDescent="0.25">
      <c r="A13" s="108"/>
      <c r="B13" s="109" t="s">
        <v>250</v>
      </c>
      <c r="C13" s="351">
        <v>0</v>
      </c>
      <c r="D13" s="329"/>
    </row>
    <row r="14" spans="1:4" ht="24.75" customHeight="1" thickBot="1" x14ac:dyDescent="0.3">
      <c r="A14" s="211" t="s">
        <v>251</v>
      </c>
      <c r="B14" s="212"/>
      <c r="C14" s="351">
        <v>0</v>
      </c>
      <c r="D14" s="352"/>
    </row>
    <row r="15" spans="1:4" ht="7.5" customHeight="1" x14ac:dyDescent="0.25">
      <c r="A15" s="108"/>
      <c r="B15" s="109"/>
      <c r="C15" s="351"/>
      <c r="D15" s="329"/>
    </row>
    <row r="16" spans="1:4" ht="20.100000000000001" customHeight="1" thickBot="1" x14ac:dyDescent="0.3">
      <c r="A16" s="205" t="s">
        <v>257</v>
      </c>
      <c r="B16" s="107"/>
      <c r="C16" s="351"/>
      <c r="D16" s="329"/>
    </row>
    <row r="17" spans="1:5" ht="20.100000000000001" customHeight="1" thickBot="1" x14ac:dyDescent="0.3">
      <c r="A17" s="208" t="s">
        <v>265</v>
      </c>
      <c r="B17" s="209"/>
      <c r="C17" s="349"/>
      <c r="D17" s="351">
        <v>0</v>
      </c>
    </row>
    <row r="18" spans="1:5" ht="20.100000000000001" customHeight="1" x14ac:dyDescent="0.25">
      <c r="A18" s="108"/>
      <c r="B18" s="109" t="s">
        <v>252</v>
      </c>
      <c r="C18" s="351">
        <v>0</v>
      </c>
      <c r="D18" s="329"/>
    </row>
    <row r="19" spans="1:5" ht="20.100000000000001" customHeight="1" x14ac:dyDescent="0.25">
      <c r="A19" s="108"/>
      <c r="B19" s="109" t="s">
        <v>253</v>
      </c>
      <c r="C19" s="351">
        <v>0</v>
      </c>
      <c r="D19" s="329"/>
    </row>
    <row r="20" spans="1:5" ht="20.100000000000001" customHeight="1" x14ac:dyDescent="0.25">
      <c r="A20" s="108"/>
      <c r="B20" s="109" t="s">
        <v>254</v>
      </c>
      <c r="C20" s="351">
        <v>0</v>
      </c>
      <c r="D20" s="329"/>
    </row>
    <row r="21" spans="1:5" ht="20.100000000000001" customHeight="1" x14ac:dyDescent="0.25">
      <c r="A21" s="105" t="s">
        <v>255</v>
      </c>
      <c r="B21" s="109"/>
      <c r="C21" s="351">
        <v>0</v>
      </c>
      <c r="D21" s="329"/>
    </row>
    <row r="22" spans="1:5" ht="20.100000000000001" customHeight="1" thickBot="1" x14ac:dyDescent="0.3">
      <c r="A22" s="108"/>
      <c r="B22" s="109"/>
      <c r="C22" s="329"/>
      <c r="D22" s="329"/>
    </row>
    <row r="23" spans="1:5" ht="26.25" customHeight="1" thickBot="1" x14ac:dyDescent="0.3">
      <c r="A23" s="213" t="s">
        <v>256</v>
      </c>
      <c r="B23" s="214"/>
      <c r="C23" s="353"/>
      <c r="D23" s="348">
        <f>D6</f>
        <v>45141756</v>
      </c>
    </row>
    <row r="26" spans="1:5" ht="15" x14ac:dyDescent="0.25">
      <c r="B26" s="367" t="s">
        <v>578</v>
      </c>
      <c r="C26" s="367" t="s">
        <v>1035</v>
      </c>
      <c r="D26" s="704" t="s">
        <v>1036</v>
      </c>
      <c r="E26" s="722"/>
    </row>
    <row r="27" spans="1:5" ht="15" x14ac:dyDescent="0.25">
      <c r="B27" s="369"/>
      <c r="C27" s="369"/>
      <c r="E27" s="369"/>
    </row>
    <row r="28" spans="1:5" ht="15" x14ac:dyDescent="0.25">
      <c r="B28" s="368"/>
      <c r="C28" s="368"/>
      <c r="E28" s="368"/>
    </row>
    <row r="29" spans="1:5" ht="15" x14ac:dyDescent="0.25">
      <c r="B29" s="367" t="s">
        <v>580</v>
      </c>
      <c r="C29" s="367" t="s">
        <v>549</v>
      </c>
      <c r="D29" s="703" t="s">
        <v>1075</v>
      </c>
      <c r="E29" s="723"/>
    </row>
    <row r="30" spans="1:5" ht="15" x14ac:dyDescent="0.25">
      <c r="B30" s="367" t="s">
        <v>581</v>
      </c>
      <c r="C30" s="367" t="s">
        <v>582</v>
      </c>
      <c r="D30" s="703" t="s">
        <v>1070</v>
      </c>
      <c r="E30" s="723"/>
    </row>
    <row r="31" spans="1:5" ht="15" x14ac:dyDescent="0.25">
      <c r="B31" s="1"/>
    </row>
  </sheetData>
  <mergeCells count="6">
    <mergeCell ref="A6:B6"/>
    <mergeCell ref="A1:D1"/>
    <mergeCell ref="A2:D2"/>
    <mergeCell ref="A4:D4"/>
    <mergeCell ref="A5:D5"/>
    <mergeCell ref="A3:D3"/>
  </mergeCells>
  <pageMargins left="0.23622047244094491" right="0.15748031496062992" top="0.74803149606299213" bottom="0.74803149606299213" header="0.31496062992125984" footer="0.31496062992125984"/>
  <pageSetup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00"/>
    <pageSetUpPr fitToPage="1"/>
  </sheetPr>
  <dimension ref="A1:K26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6.140625" style="78" customWidth="1"/>
    <col min="2" max="2" width="39.5703125" style="78" bestFit="1" customWidth="1"/>
    <col min="3" max="7" width="13.7109375" style="78" customWidth="1"/>
    <col min="8" max="9" width="13.7109375" style="547" customWidth="1"/>
    <col min="10" max="11" width="13.7109375" style="78" customWidth="1"/>
    <col min="12" max="16384" width="11.42578125" style="78"/>
  </cols>
  <sheetData>
    <row r="1" spans="1:11" s="100" customFormat="1" x14ac:dyDescent="0.25">
      <c r="A1" s="777" t="s">
        <v>161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1" s="101" customFormat="1" ht="15.75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1" s="101" customFormat="1" ht="15.75" x14ac:dyDescent="0.25">
      <c r="A3" s="777" t="s">
        <v>330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</row>
    <row r="4" spans="1:11" s="101" customFormat="1" ht="15.75" x14ac:dyDescent="0.25">
      <c r="A4" s="753" t="s">
        <v>410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</row>
    <row r="5" spans="1:11" s="101" customFormat="1" ht="15.75" x14ac:dyDescent="0.25">
      <c r="A5" s="777" t="s">
        <v>1053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</row>
    <row r="6" spans="1:11" s="102" customFormat="1" ht="15.75" thickBot="1" x14ac:dyDescent="0.3">
      <c r="A6" s="778" t="s">
        <v>114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</row>
    <row r="7" spans="1:11" s="148" customFormat="1" ht="53.25" customHeight="1" x14ac:dyDescent="0.25">
      <c r="A7" s="808" t="s">
        <v>151</v>
      </c>
      <c r="B7" s="809"/>
      <c r="C7" s="115" t="s">
        <v>210</v>
      </c>
      <c r="D7" s="147" t="s">
        <v>152</v>
      </c>
      <c r="E7" s="163" t="s">
        <v>211</v>
      </c>
      <c r="F7" s="175" t="s">
        <v>320</v>
      </c>
      <c r="G7" s="175" t="s">
        <v>321</v>
      </c>
      <c r="H7" s="563" t="s">
        <v>913</v>
      </c>
      <c r="I7" s="563" t="s">
        <v>914</v>
      </c>
      <c r="J7" s="115" t="s">
        <v>328</v>
      </c>
      <c r="K7" s="163" t="s">
        <v>213</v>
      </c>
    </row>
    <row r="8" spans="1:11" s="149" customFormat="1" ht="13.5" thickBot="1" x14ac:dyDescent="0.3">
      <c r="A8" s="818" t="s">
        <v>153</v>
      </c>
      <c r="B8" s="819"/>
      <c r="C8" s="117" t="s">
        <v>187</v>
      </c>
      <c r="D8" s="116" t="s">
        <v>188</v>
      </c>
      <c r="E8" s="116" t="s">
        <v>154</v>
      </c>
      <c r="F8" s="176" t="s">
        <v>189</v>
      </c>
      <c r="G8" s="176" t="s">
        <v>190</v>
      </c>
      <c r="H8" s="564" t="s">
        <v>915</v>
      </c>
      <c r="I8" s="564" t="s">
        <v>916</v>
      </c>
      <c r="J8" s="116" t="s">
        <v>917</v>
      </c>
      <c r="K8" s="116" t="s">
        <v>963</v>
      </c>
    </row>
    <row r="9" spans="1:11" ht="30" customHeight="1" x14ac:dyDescent="0.25">
      <c r="A9" s="150">
        <v>1000</v>
      </c>
      <c r="B9" s="124" t="s">
        <v>22</v>
      </c>
      <c r="C9" s="338">
        <v>23450006</v>
      </c>
      <c r="D9" s="338"/>
      <c r="E9" s="338">
        <f>C9+D9</f>
        <v>23450006</v>
      </c>
      <c r="F9" s="338">
        <v>26939733</v>
      </c>
      <c r="G9" s="338">
        <v>26939733</v>
      </c>
      <c r="H9" s="338">
        <v>9965514</v>
      </c>
      <c r="I9" s="338">
        <v>9965514</v>
      </c>
      <c r="J9" s="338">
        <f>E9-F9</f>
        <v>-3489727</v>
      </c>
      <c r="K9" s="354">
        <f>F9/E9*100</f>
        <v>114.88156122433402</v>
      </c>
    </row>
    <row r="10" spans="1:11" ht="30" customHeight="1" x14ac:dyDescent="0.25">
      <c r="A10" s="150">
        <v>2000</v>
      </c>
      <c r="B10" s="124" t="s">
        <v>23</v>
      </c>
      <c r="C10" s="338">
        <v>1958642</v>
      </c>
      <c r="D10" s="338"/>
      <c r="E10" s="338">
        <f>C10+D10</f>
        <v>1958642</v>
      </c>
      <c r="F10" s="338">
        <v>724811</v>
      </c>
      <c r="G10" s="338">
        <v>614849</v>
      </c>
      <c r="H10" s="338">
        <v>214792</v>
      </c>
      <c r="I10" s="338">
        <v>106002</v>
      </c>
      <c r="J10" s="338">
        <f>E10-F10</f>
        <v>1233831</v>
      </c>
      <c r="K10" s="355">
        <f>F10/E10*100</f>
        <v>37.005792789085504</v>
      </c>
    </row>
    <row r="11" spans="1:11" ht="30" customHeight="1" x14ac:dyDescent="0.25">
      <c r="A11" s="150">
        <v>3000</v>
      </c>
      <c r="B11" s="124" t="s">
        <v>24</v>
      </c>
      <c r="C11" s="338">
        <v>12176058</v>
      </c>
      <c r="D11" s="338"/>
      <c r="E11" s="338">
        <f t="shared" ref="E11:E17" si="0">C11+D11</f>
        <v>12176058</v>
      </c>
      <c r="F11" s="338">
        <v>10565679</v>
      </c>
      <c r="G11" s="338">
        <v>8233452</v>
      </c>
      <c r="H11" s="338">
        <v>3937935</v>
      </c>
      <c r="I11" s="338">
        <v>2440183</v>
      </c>
      <c r="J11" s="338">
        <f t="shared" ref="J11:J13" si="1">E11-F11</f>
        <v>1610379</v>
      </c>
      <c r="K11" s="354">
        <f>F11/E11*100</f>
        <v>86.774217074195931</v>
      </c>
    </row>
    <row r="12" spans="1:11" ht="30" customHeight="1" x14ac:dyDescent="0.25">
      <c r="A12" s="150">
        <v>4000</v>
      </c>
      <c r="B12" s="124" t="s">
        <v>155</v>
      </c>
      <c r="C12" s="338">
        <v>0</v>
      </c>
      <c r="D12" s="338">
        <v>0</v>
      </c>
      <c r="E12" s="338">
        <f t="shared" si="0"/>
        <v>0</v>
      </c>
      <c r="F12" s="338">
        <v>0</v>
      </c>
      <c r="G12" s="338">
        <v>0</v>
      </c>
      <c r="H12" s="338">
        <f>F12-'[1]CPCA-II-09'!$F12</f>
        <v>0</v>
      </c>
      <c r="I12" s="338">
        <f>G12-'[1]CPCA-II-09'!$G12</f>
        <v>0</v>
      </c>
      <c r="J12" s="338">
        <f t="shared" si="1"/>
        <v>0</v>
      </c>
      <c r="K12" s="354">
        <v>0</v>
      </c>
    </row>
    <row r="13" spans="1:11" ht="30" customHeight="1" x14ac:dyDescent="0.25">
      <c r="A13" s="150">
        <v>5000</v>
      </c>
      <c r="B13" s="124" t="s">
        <v>156</v>
      </c>
      <c r="C13" s="338">
        <v>3303914</v>
      </c>
      <c r="D13" s="338">
        <v>4253136</v>
      </c>
      <c r="E13" s="338">
        <f t="shared" si="0"/>
        <v>7557050</v>
      </c>
      <c r="F13" s="338">
        <v>153431</v>
      </c>
      <c r="G13" s="338">
        <v>153431</v>
      </c>
      <c r="H13" s="338">
        <v>0</v>
      </c>
      <c r="I13" s="338">
        <v>0</v>
      </c>
      <c r="J13" s="338">
        <f t="shared" si="1"/>
        <v>7403619</v>
      </c>
      <c r="K13" s="354">
        <f t="shared" ref="K13" si="2">F13/E13*100</f>
        <v>2.0303028298079275</v>
      </c>
    </row>
    <row r="14" spans="1:11" ht="30" customHeight="1" x14ac:dyDescent="0.25">
      <c r="A14" s="150">
        <v>6000</v>
      </c>
      <c r="B14" s="124" t="s">
        <v>45</v>
      </c>
      <c r="C14" s="338">
        <v>0</v>
      </c>
      <c r="D14" s="338">
        <v>0</v>
      </c>
      <c r="E14" s="338">
        <f t="shared" si="0"/>
        <v>0</v>
      </c>
      <c r="F14" s="338">
        <v>0</v>
      </c>
      <c r="G14" s="338">
        <v>0</v>
      </c>
      <c r="H14" s="338">
        <f>F14-'[1]CPCA-II-09'!$F14</f>
        <v>0</v>
      </c>
      <c r="I14" s="338">
        <f>G14-'[1]CPCA-II-09'!$G14</f>
        <v>0</v>
      </c>
      <c r="J14" s="338">
        <v>0</v>
      </c>
      <c r="K14" s="354">
        <v>0</v>
      </c>
    </row>
    <row r="15" spans="1:11" ht="30" customHeight="1" x14ac:dyDescent="0.25">
      <c r="A15" s="150">
        <v>7000</v>
      </c>
      <c r="B15" s="124" t="s">
        <v>157</v>
      </c>
      <c r="C15" s="338">
        <v>0</v>
      </c>
      <c r="D15" s="338">
        <v>0</v>
      </c>
      <c r="E15" s="338">
        <f t="shared" si="0"/>
        <v>0</v>
      </c>
      <c r="F15" s="338">
        <v>0</v>
      </c>
      <c r="G15" s="338">
        <v>0</v>
      </c>
      <c r="H15" s="338">
        <f>F15-'[1]CPCA-II-09'!$F15</f>
        <v>0</v>
      </c>
      <c r="I15" s="338">
        <f>G15-'[1]CPCA-II-09'!$G15</f>
        <v>0</v>
      </c>
      <c r="J15" s="339">
        <v>0</v>
      </c>
      <c r="K15" s="354">
        <v>0</v>
      </c>
    </row>
    <row r="16" spans="1:11" ht="30" customHeight="1" x14ac:dyDescent="0.25">
      <c r="A16" s="150">
        <v>8000</v>
      </c>
      <c r="B16" s="124" t="s">
        <v>11</v>
      </c>
      <c r="C16" s="338">
        <v>0</v>
      </c>
      <c r="D16" s="338">
        <v>0</v>
      </c>
      <c r="E16" s="338">
        <f t="shared" si="0"/>
        <v>0</v>
      </c>
      <c r="F16" s="338">
        <v>0</v>
      </c>
      <c r="G16" s="338">
        <v>0</v>
      </c>
      <c r="H16" s="338">
        <f>F16-'[1]CPCA-II-09'!$F16</f>
        <v>0</v>
      </c>
      <c r="I16" s="338">
        <f>G16-'[1]CPCA-II-09'!$G16</f>
        <v>0</v>
      </c>
      <c r="J16" s="338">
        <v>0</v>
      </c>
      <c r="K16" s="354">
        <v>0</v>
      </c>
    </row>
    <row r="17" spans="1:11" ht="30" customHeight="1" thickBot="1" x14ac:dyDescent="0.3">
      <c r="A17" s="151">
        <v>9000</v>
      </c>
      <c r="B17" s="126" t="s">
        <v>158</v>
      </c>
      <c r="C17" s="341">
        <v>0</v>
      </c>
      <c r="D17" s="341">
        <v>0</v>
      </c>
      <c r="E17" s="341">
        <f t="shared" si="0"/>
        <v>0</v>
      </c>
      <c r="F17" s="341">
        <v>0</v>
      </c>
      <c r="G17" s="341">
        <v>0</v>
      </c>
      <c r="H17" s="338">
        <f>F17-'[1]CPCA-II-09'!$F17</f>
        <v>0</v>
      </c>
      <c r="I17" s="338">
        <f>G17-'[1]CPCA-II-09'!$G17</f>
        <v>0</v>
      </c>
      <c r="J17" s="341">
        <v>0</v>
      </c>
      <c r="K17" s="356">
        <v>0</v>
      </c>
    </row>
    <row r="18" spans="1:11" ht="30" customHeight="1" thickBot="1" x14ac:dyDescent="0.3">
      <c r="A18" s="146"/>
      <c r="B18" s="357" t="s">
        <v>159</v>
      </c>
      <c r="C18" s="346">
        <f t="shared" ref="C18:J18" si="3">SUM(C9:C17)</f>
        <v>40888620</v>
      </c>
      <c r="D18" s="346">
        <f t="shared" si="3"/>
        <v>4253136</v>
      </c>
      <c r="E18" s="346">
        <f t="shared" si="3"/>
        <v>45141756</v>
      </c>
      <c r="F18" s="346">
        <f t="shared" si="3"/>
        <v>38383654</v>
      </c>
      <c r="G18" s="347">
        <f t="shared" si="3"/>
        <v>35941465</v>
      </c>
      <c r="H18" s="365">
        <f t="shared" si="3"/>
        <v>14118241</v>
      </c>
      <c r="I18" s="365">
        <f t="shared" si="3"/>
        <v>12511699</v>
      </c>
      <c r="J18" s="346">
        <f t="shared" si="3"/>
        <v>6758102</v>
      </c>
      <c r="K18" s="358">
        <f>F18/E18*100</f>
        <v>85.029155711177921</v>
      </c>
    </row>
    <row r="21" spans="1:11" x14ac:dyDescent="0.25">
      <c r="B21" s="367" t="s">
        <v>578</v>
      </c>
      <c r="E21" s="755" t="s">
        <v>1035</v>
      </c>
      <c r="F21" s="755"/>
      <c r="H21" s="585"/>
      <c r="I21" s="704" t="s">
        <v>1036</v>
      </c>
    </row>
    <row r="22" spans="1:11" x14ac:dyDescent="0.25">
      <c r="B22" s="369"/>
      <c r="E22" s="369"/>
      <c r="H22" s="369"/>
      <c r="I22" s="75"/>
    </row>
    <row r="23" spans="1:11" x14ac:dyDescent="0.25">
      <c r="B23" s="368"/>
      <c r="E23" s="368"/>
      <c r="H23" s="368"/>
      <c r="I23" s="75"/>
    </row>
    <row r="24" spans="1:11" x14ac:dyDescent="0.25">
      <c r="B24" s="367" t="s">
        <v>580</v>
      </c>
      <c r="E24" s="755" t="s">
        <v>549</v>
      </c>
      <c r="F24" s="755"/>
      <c r="H24" s="585"/>
      <c r="I24" s="703" t="s">
        <v>1075</v>
      </c>
    </row>
    <row r="25" spans="1:11" x14ac:dyDescent="0.25">
      <c r="B25" s="367" t="s">
        <v>581</v>
      </c>
      <c r="E25" s="755" t="s">
        <v>582</v>
      </c>
      <c r="F25" s="755"/>
      <c r="H25" s="585"/>
      <c r="I25" s="703" t="s">
        <v>1070</v>
      </c>
    </row>
    <row r="26" spans="1:11" x14ac:dyDescent="0.25">
      <c r="B26" s="1"/>
    </row>
  </sheetData>
  <mergeCells count="11">
    <mergeCell ref="E21:F21"/>
    <mergeCell ref="E24:F24"/>
    <mergeCell ref="E25:F25"/>
    <mergeCell ref="A1:K1"/>
    <mergeCell ref="A6:K6"/>
    <mergeCell ref="A3:K3"/>
    <mergeCell ref="A8:B8"/>
    <mergeCell ref="A2:K2"/>
    <mergeCell ref="A5:K5"/>
    <mergeCell ref="A7:B7"/>
    <mergeCell ref="A4:K4"/>
  </mergeCells>
  <pageMargins left="0.27559055118110237" right="0.27559055118110237" top="0.74803149606299213" bottom="0.74803149606299213" header="0.31496062992125984" footer="0.31496062992125984"/>
  <pageSetup scale="7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4"/>
  <sheetViews>
    <sheetView view="pageBreakPreview" zoomScale="60" zoomScaleNormal="100" workbookViewId="0">
      <pane ySplit="8" topLeftCell="A144" activePane="bottomLeft" state="frozen"/>
      <selection pane="bottomLeft" activeCell="H167" sqref="H167"/>
    </sheetView>
  </sheetViews>
  <sheetFormatPr baseColWidth="10" defaultRowHeight="15" x14ac:dyDescent="0.25"/>
  <cols>
    <col min="1" max="1" width="7.140625" style="544" customWidth="1"/>
    <col min="2" max="2" width="40.7109375" style="369" customWidth="1"/>
    <col min="3" max="3" width="14.42578125" style="369" customWidth="1"/>
    <col min="4" max="4" width="13.7109375" style="369" customWidth="1"/>
    <col min="5" max="5" width="15.140625" style="369" customWidth="1"/>
    <col min="6" max="10" width="13.7109375" style="369" customWidth="1"/>
    <col min="11" max="11" width="13.7109375" style="729" customWidth="1"/>
    <col min="12" max="12" width="11.42578125" style="500" customWidth="1"/>
    <col min="13" max="13" width="7.140625" style="500" customWidth="1"/>
    <col min="14" max="16384" width="11.42578125" style="500"/>
  </cols>
  <sheetData>
    <row r="1" spans="1:12" s="507" customFormat="1" x14ac:dyDescent="0.25">
      <c r="A1" s="777" t="s">
        <v>161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2" s="508" customFormat="1" ht="15.75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2" s="508" customFormat="1" ht="15.75" x14ac:dyDescent="0.25">
      <c r="A3" s="777" t="s">
        <v>163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</row>
    <row r="4" spans="1:12" s="508" customFormat="1" ht="15.75" x14ac:dyDescent="0.25">
      <c r="A4" s="753" t="s">
        <v>410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</row>
    <row r="5" spans="1:12" s="508" customFormat="1" ht="16.5" customHeight="1" x14ac:dyDescent="0.25">
      <c r="A5" s="777" t="s">
        <v>1054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</row>
    <row r="6" spans="1:12" s="509" customFormat="1" ht="33" customHeight="1" thickBot="1" x14ac:dyDescent="0.3">
      <c r="A6" s="778" t="s">
        <v>114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</row>
    <row r="7" spans="1:12" ht="38.25" x14ac:dyDescent="0.25">
      <c r="A7" s="808" t="s">
        <v>151</v>
      </c>
      <c r="B7" s="809"/>
      <c r="C7" s="548" t="s">
        <v>210</v>
      </c>
      <c r="D7" s="558" t="s">
        <v>152</v>
      </c>
      <c r="E7" s="728" t="s">
        <v>211</v>
      </c>
      <c r="F7" s="728" t="s">
        <v>320</v>
      </c>
      <c r="G7" s="728" t="s">
        <v>321</v>
      </c>
      <c r="H7" s="728" t="s">
        <v>913</v>
      </c>
      <c r="I7" s="728" t="s">
        <v>914</v>
      </c>
      <c r="J7" s="548" t="s">
        <v>328</v>
      </c>
      <c r="K7" s="728" t="s">
        <v>213</v>
      </c>
    </row>
    <row r="8" spans="1:12" ht="15.75" thickBot="1" x14ac:dyDescent="0.3">
      <c r="A8" s="818" t="s">
        <v>176</v>
      </c>
      <c r="B8" s="819"/>
      <c r="C8" s="550" t="s">
        <v>187</v>
      </c>
      <c r="D8" s="549" t="s">
        <v>188</v>
      </c>
      <c r="E8" s="549" t="s">
        <v>154</v>
      </c>
      <c r="F8" s="549" t="s">
        <v>189</v>
      </c>
      <c r="G8" s="549" t="s">
        <v>190</v>
      </c>
      <c r="H8" s="549" t="s">
        <v>915</v>
      </c>
      <c r="I8" s="549" t="s">
        <v>916</v>
      </c>
      <c r="J8" s="549" t="s">
        <v>917</v>
      </c>
      <c r="K8" s="549" t="s">
        <v>963</v>
      </c>
    </row>
    <row r="9" spans="1:12" x14ac:dyDescent="0.25">
      <c r="A9" s="510"/>
      <c r="B9" s="511"/>
      <c r="C9" s="494"/>
      <c r="D9" s="494"/>
      <c r="E9" s="494"/>
      <c r="F9" s="494"/>
      <c r="G9" s="494"/>
      <c r="H9" s="494"/>
      <c r="I9" s="494"/>
      <c r="J9" s="494"/>
      <c r="K9" s="494"/>
    </row>
    <row r="10" spans="1:12" x14ac:dyDescent="0.25">
      <c r="A10" s="512">
        <v>1000</v>
      </c>
      <c r="B10" s="513" t="s">
        <v>164</v>
      </c>
      <c r="C10" s="335">
        <f>C11+C14+C22+C40</f>
        <v>23450005.84</v>
      </c>
      <c r="D10" s="335">
        <f>+D11+D14+D22+D40</f>
        <v>0</v>
      </c>
      <c r="E10" s="335">
        <f>C10+D10</f>
        <v>23450005.84</v>
      </c>
      <c r="F10" s="335">
        <f>+F11+F14+F22+F40</f>
        <v>26939735</v>
      </c>
      <c r="G10" s="335">
        <f>+G11+G14+G22+G40</f>
        <v>26939736</v>
      </c>
      <c r="H10" s="335">
        <f>+H11+H14+H22+H40</f>
        <v>9965514</v>
      </c>
      <c r="I10" s="335">
        <f>+I11+I14+I22+I40</f>
        <v>9965515</v>
      </c>
      <c r="J10" s="335">
        <f>+E10-F10</f>
        <v>-3489729.16</v>
      </c>
      <c r="K10" s="514">
        <f t="shared" ref="K10:K39" si="0">+F10/E10*1</f>
        <v>1.1488157053695642</v>
      </c>
      <c r="L10" s="515"/>
    </row>
    <row r="11" spans="1:12" ht="25.5" x14ac:dyDescent="0.25">
      <c r="A11" s="516">
        <v>1100</v>
      </c>
      <c r="B11" s="513" t="s">
        <v>165</v>
      </c>
      <c r="C11" s="495">
        <f t="shared" ref="C11:J12" si="1">C12</f>
        <v>14917279.109999999</v>
      </c>
      <c r="D11" s="495">
        <f t="shared" si="1"/>
        <v>0</v>
      </c>
      <c r="E11" s="495">
        <f t="shared" si="1"/>
        <v>14917279.109999999</v>
      </c>
      <c r="F11" s="495">
        <f t="shared" si="1"/>
        <v>18590697</v>
      </c>
      <c r="G11" s="495">
        <f t="shared" si="1"/>
        <v>18590697</v>
      </c>
      <c r="H11" s="495">
        <f t="shared" si="1"/>
        <v>6782630</v>
      </c>
      <c r="I11" s="495">
        <f t="shared" si="1"/>
        <v>6782630</v>
      </c>
      <c r="J11" s="495">
        <f t="shared" si="1"/>
        <v>-3673417.8900000006</v>
      </c>
      <c r="K11" s="514">
        <f t="shared" si="0"/>
        <v>1.2462525412920293</v>
      </c>
    </row>
    <row r="12" spans="1:12" x14ac:dyDescent="0.25">
      <c r="A12" s="501">
        <v>113</v>
      </c>
      <c r="B12" s="502" t="s">
        <v>166</v>
      </c>
      <c r="C12" s="496">
        <f t="shared" si="1"/>
        <v>14917279.109999999</v>
      </c>
      <c r="D12" s="496">
        <f t="shared" si="1"/>
        <v>0</v>
      </c>
      <c r="E12" s="496">
        <f t="shared" si="1"/>
        <v>14917279.109999999</v>
      </c>
      <c r="F12" s="496">
        <f t="shared" si="1"/>
        <v>18590697</v>
      </c>
      <c r="G12" s="496">
        <f t="shared" si="1"/>
        <v>18590697</v>
      </c>
      <c r="H12" s="496">
        <f t="shared" si="1"/>
        <v>6782630</v>
      </c>
      <c r="I12" s="496">
        <f t="shared" si="1"/>
        <v>6782630</v>
      </c>
      <c r="J12" s="496">
        <f t="shared" si="1"/>
        <v>-3673417.8900000006</v>
      </c>
      <c r="K12" s="503">
        <f t="shared" si="0"/>
        <v>1.2462525412920293</v>
      </c>
      <c r="L12" s="515"/>
    </row>
    <row r="13" spans="1:12" x14ac:dyDescent="0.25">
      <c r="A13" s="731">
        <v>11301</v>
      </c>
      <c r="B13" s="502" t="s">
        <v>167</v>
      </c>
      <c r="C13" s="732">
        <v>14917279.109999999</v>
      </c>
      <c r="D13" s="496">
        <v>0</v>
      </c>
      <c r="E13" s="496">
        <f>C13+D13</f>
        <v>14917279.109999999</v>
      </c>
      <c r="F13" s="496">
        <v>18590697</v>
      </c>
      <c r="G13" s="496">
        <v>18590697</v>
      </c>
      <c r="H13" s="496">
        <f>F13-'[2]ETCA-II-09-A'!F13</f>
        <v>6782630</v>
      </c>
      <c r="I13" s="496">
        <f>G13-'[2]ETCA-II-09-A'!G13</f>
        <v>6782630</v>
      </c>
      <c r="J13" s="496">
        <f>+E13-F13</f>
        <v>-3673417.8900000006</v>
      </c>
      <c r="K13" s="503">
        <f t="shared" si="0"/>
        <v>1.2462525412920293</v>
      </c>
    </row>
    <row r="14" spans="1:12" x14ac:dyDescent="0.25">
      <c r="A14" s="517">
        <v>1300</v>
      </c>
      <c r="B14" s="513" t="s">
        <v>168</v>
      </c>
      <c r="C14" s="335">
        <f t="shared" ref="C14:J14" si="2">C15+C20</f>
        <v>3682771.5200000005</v>
      </c>
      <c r="D14" s="335">
        <f t="shared" si="2"/>
        <v>0</v>
      </c>
      <c r="E14" s="335">
        <f t="shared" si="2"/>
        <v>3682771.5200000005</v>
      </c>
      <c r="F14" s="335">
        <f t="shared" si="2"/>
        <v>2321151</v>
      </c>
      <c r="G14" s="335">
        <f t="shared" si="2"/>
        <v>2321151</v>
      </c>
      <c r="H14" s="335">
        <f t="shared" si="2"/>
        <v>965296</v>
      </c>
      <c r="I14" s="335">
        <f t="shared" si="2"/>
        <v>965296</v>
      </c>
      <c r="J14" s="335">
        <f t="shared" si="2"/>
        <v>1361620.5200000003</v>
      </c>
      <c r="K14" s="514">
        <f t="shared" si="0"/>
        <v>0.63027287666219367</v>
      </c>
    </row>
    <row r="15" spans="1:12" ht="25.5" x14ac:dyDescent="0.25">
      <c r="A15" s="501">
        <v>132</v>
      </c>
      <c r="B15" s="502" t="s">
        <v>169</v>
      </c>
      <c r="C15" s="496">
        <f t="shared" ref="C15:J15" si="3">SUM(C16:C19)</f>
        <v>2807208.0100000002</v>
      </c>
      <c r="D15" s="496">
        <f t="shared" si="3"/>
        <v>0</v>
      </c>
      <c r="E15" s="496">
        <f t="shared" si="3"/>
        <v>2807208.0100000002</v>
      </c>
      <c r="F15" s="496">
        <f t="shared" si="3"/>
        <v>1321899</v>
      </c>
      <c r="G15" s="496">
        <f t="shared" si="3"/>
        <v>1321899</v>
      </c>
      <c r="H15" s="496">
        <f t="shared" si="3"/>
        <v>593336</v>
      </c>
      <c r="I15" s="496">
        <f t="shared" si="3"/>
        <v>593336</v>
      </c>
      <c r="J15" s="496">
        <f t="shared" si="3"/>
        <v>1485309.0100000002</v>
      </c>
      <c r="K15" s="503">
        <f t="shared" si="0"/>
        <v>0.4708945668760755</v>
      </c>
    </row>
    <row r="16" spans="1:12" x14ac:dyDescent="0.25">
      <c r="A16" s="504">
        <v>13201</v>
      </c>
      <c r="B16" s="502" t="s">
        <v>170</v>
      </c>
      <c r="C16" s="732">
        <v>769005.9</v>
      </c>
      <c r="D16" s="496">
        <v>0</v>
      </c>
      <c r="E16" s="496">
        <f>C16+D16</f>
        <v>769005.9</v>
      </c>
      <c r="F16" s="496">
        <v>556724</v>
      </c>
      <c r="G16" s="496">
        <v>556724</v>
      </c>
      <c r="H16" s="496">
        <f>F16-'[2]ETCA-II-09-A'!F16</f>
        <v>511678</v>
      </c>
      <c r="I16" s="496">
        <f>G16-'[2]ETCA-II-09-A'!G16</f>
        <v>511678</v>
      </c>
      <c r="J16" s="496">
        <f>+E16-F16</f>
        <v>212281.90000000002</v>
      </c>
      <c r="K16" s="503">
        <f t="shared" si="0"/>
        <v>0.72395283313170933</v>
      </c>
    </row>
    <row r="17" spans="1:11" x14ac:dyDescent="0.25">
      <c r="A17" s="504">
        <v>13202</v>
      </c>
      <c r="B17" s="502" t="s">
        <v>171</v>
      </c>
      <c r="C17" s="732">
        <v>1663328.61</v>
      </c>
      <c r="D17" s="496">
        <v>0</v>
      </c>
      <c r="E17" s="496">
        <f>C17+D17</f>
        <v>1663328.61</v>
      </c>
      <c r="F17" s="496">
        <v>765175</v>
      </c>
      <c r="G17" s="496">
        <v>765175</v>
      </c>
      <c r="H17" s="496">
        <f>F17-'[2]ETCA-II-09-A'!F17</f>
        <v>81658</v>
      </c>
      <c r="I17" s="496">
        <f>G17-'[2]ETCA-II-09-A'!G17</f>
        <v>81658</v>
      </c>
      <c r="J17" s="496">
        <f>+E17-F17</f>
        <v>898153.6100000001</v>
      </c>
      <c r="K17" s="503">
        <f t="shared" si="0"/>
        <v>0.46002635642754919</v>
      </c>
    </row>
    <row r="18" spans="1:11" x14ac:dyDescent="0.25">
      <c r="A18" s="504">
        <v>13203</v>
      </c>
      <c r="B18" s="502" t="s">
        <v>172</v>
      </c>
      <c r="C18" s="732">
        <v>187436.75</v>
      </c>
      <c r="D18" s="496">
        <v>0</v>
      </c>
      <c r="E18" s="496">
        <f>C18+D18</f>
        <v>187436.75</v>
      </c>
      <c r="F18" s="496">
        <v>0</v>
      </c>
      <c r="G18" s="496">
        <v>0</v>
      </c>
      <c r="H18" s="496">
        <f>F18-'[2]ETCA-II-09-A'!F18</f>
        <v>0</v>
      </c>
      <c r="I18" s="496">
        <f>G18-'[2]ETCA-II-09-A'!G18</f>
        <v>0</v>
      </c>
      <c r="J18" s="496">
        <f>+E18-F18</f>
        <v>187436.75</v>
      </c>
      <c r="K18" s="503">
        <f t="shared" si="0"/>
        <v>0</v>
      </c>
    </row>
    <row r="19" spans="1:11" x14ac:dyDescent="0.25">
      <c r="A19" s="504">
        <v>13204</v>
      </c>
      <c r="B19" s="502" t="s">
        <v>173</v>
      </c>
      <c r="C19" s="732">
        <v>187436.75</v>
      </c>
      <c r="D19" s="496">
        <v>0</v>
      </c>
      <c r="E19" s="496">
        <f>C19+D19</f>
        <v>187436.75</v>
      </c>
      <c r="F19" s="496">
        <v>0</v>
      </c>
      <c r="G19" s="496">
        <v>0</v>
      </c>
      <c r="H19" s="496">
        <f>F19-'[2]ETCA-II-09-A'!F19</f>
        <v>0</v>
      </c>
      <c r="I19" s="496">
        <f>G19-'[2]ETCA-II-09-A'!G19</f>
        <v>0</v>
      </c>
      <c r="J19" s="496">
        <f>+E19-F19</f>
        <v>187436.75</v>
      </c>
      <c r="K19" s="503">
        <f t="shared" si="0"/>
        <v>0</v>
      </c>
    </row>
    <row r="20" spans="1:11" x14ac:dyDescent="0.25">
      <c r="A20" s="501">
        <v>134</v>
      </c>
      <c r="B20" s="502" t="s">
        <v>174</v>
      </c>
      <c r="C20" s="496">
        <f t="shared" ref="C20:J20" si="4">SUM(C21)</f>
        <v>875563.51</v>
      </c>
      <c r="D20" s="496">
        <f t="shared" si="4"/>
        <v>0</v>
      </c>
      <c r="E20" s="496">
        <f t="shared" si="4"/>
        <v>875563.51</v>
      </c>
      <c r="F20" s="496">
        <f t="shared" si="4"/>
        <v>999252</v>
      </c>
      <c r="G20" s="496">
        <f t="shared" si="4"/>
        <v>999252</v>
      </c>
      <c r="H20" s="496">
        <f t="shared" si="4"/>
        <v>371960</v>
      </c>
      <c r="I20" s="496">
        <f t="shared" si="4"/>
        <v>371960</v>
      </c>
      <c r="J20" s="496">
        <f t="shared" si="4"/>
        <v>-123688.48999999999</v>
      </c>
      <c r="K20" s="503">
        <f t="shared" si="0"/>
        <v>1.1412672965322641</v>
      </c>
    </row>
    <row r="21" spans="1:11" s="505" customFormat="1" x14ac:dyDescent="0.25">
      <c r="A21" s="504">
        <v>13403</v>
      </c>
      <c r="B21" s="502" t="s">
        <v>175</v>
      </c>
      <c r="C21" s="496">
        <v>875563.51</v>
      </c>
      <c r="D21" s="496">
        <v>0</v>
      </c>
      <c r="E21" s="496">
        <f>C21+D21</f>
        <v>875563.51</v>
      </c>
      <c r="F21" s="497">
        <v>999252</v>
      </c>
      <c r="G21" s="497">
        <v>999252</v>
      </c>
      <c r="H21" s="496">
        <f>F21-'[2]ETCA-II-09-A'!F21</f>
        <v>371960</v>
      </c>
      <c r="I21" s="496">
        <f>G21-'[2]ETCA-II-09-A'!G21</f>
        <v>371960</v>
      </c>
      <c r="J21" s="496">
        <f>+E21-F21</f>
        <v>-123688.48999999999</v>
      </c>
      <c r="K21" s="503">
        <f t="shared" si="0"/>
        <v>1.1412672965322641</v>
      </c>
    </row>
    <row r="22" spans="1:11" x14ac:dyDescent="0.25">
      <c r="A22" s="517">
        <v>1400</v>
      </c>
      <c r="B22" s="513" t="s">
        <v>415</v>
      </c>
      <c r="C22" s="335">
        <f>C23+C32+C34+C36</f>
        <v>4849955.21</v>
      </c>
      <c r="D22" s="335">
        <v>0</v>
      </c>
      <c r="E22" s="495">
        <f>C22+D22</f>
        <v>4849955.21</v>
      </c>
      <c r="F22" s="335">
        <f>+F23+F32+F34+F36</f>
        <v>6027887</v>
      </c>
      <c r="G22" s="335">
        <f>+G23+G32+G34+G36</f>
        <v>6027888</v>
      </c>
      <c r="H22" s="335">
        <f>+H23+H32+H34+H36</f>
        <v>2217588</v>
      </c>
      <c r="I22" s="335">
        <f>+I23+I32+I34+I36</f>
        <v>2217589</v>
      </c>
      <c r="J22" s="335">
        <f>+E22-F22</f>
        <v>-1177931.79</v>
      </c>
      <c r="K22" s="514">
        <f t="shared" si="0"/>
        <v>1.2428747769817032</v>
      </c>
    </row>
    <row r="23" spans="1:11" x14ac:dyDescent="0.25">
      <c r="A23" s="501">
        <v>141</v>
      </c>
      <c r="B23" s="502" t="s">
        <v>416</v>
      </c>
      <c r="C23" s="496">
        <f t="shared" ref="C23:J23" si="5">SUM(C24:C31)</f>
        <v>1934342.35</v>
      </c>
      <c r="D23" s="496">
        <f t="shared" si="5"/>
        <v>0</v>
      </c>
      <c r="E23" s="496">
        <f t="shared" si="5"/>
        <v>1934342.35</v>
      </c>
      <c r="F23" s="496">
        <f t="shared" si="5"/>
        <v>2410837</v>
      </c>
      <c r="G23" s="496">
        <f t="shared" si="5"/>
        <v>2410838</v>
      </c>
      <c r="H23" s="496">
        <f t="shared" si="5"/>
        <v>893891</v>
      </c>
      <c r="I23" s="496">
        <f t="shared" si="5"/>
        <v>893892</v>
      </c>
      <c r="J23" s="496">
        <f t="shared" si="5"/>
        <v>-476494.65</v>
      </c>
      <c r="K23" s="503">
        <f t="shared" si="0"/>
        <v>1.2463341869137072</v>
      </c>
    </row>
    <row r="24" spans="1:11" x14ac:dyDescent="0.25">
      <c r="A24" s="504">
        <v>14109</v>
      </c>
      <c r="B24" s="502" t="s">
        <v>417</v>
      </c>
      <c r="C24" s="732">
        <v>1100847</v>
      </c>
      <c r="D24" s="496">
        <v>0</v>
      </c>
      <c r="E24" s="497">
        <f t="shared" ref="E24:E31" si="6">C24+D24</f>
        <v>1100847</v>
      </c>
      <c r="F24" s="497">
        <v>1390777</v>
      </c>
      <c r="G24" s="497">
        <v>1390777</v>
      </c>
      <c r="H24" s="496">
        <f>F24-'[2]ETCA-II-09-A'!F24</f>
        <v>524289</v>
      </c>
      <c r="I24" s="496">
        <f>G24-'[2]ETCA-II-09-A'!G24</f>
        <v>524289</v>
      </c>
      <c r="J24" s="496">
        <f t="shared" ref="J24:J31" si="7">+E24-F24</f>
        <v>-289930</v>
      </c>
      <c r="K24" s="503">
        <f t="shared" si="0"/>
        <v>1.2633699324247603</v>
      </c>
    </row>
    <row r="25" spans="1:11" x14ac:dyDescent="0.25">
      <c r="A25" s="504">
        <v>14102</v>
      </c>
      <c r="B25" s="502" t="s">
        <v>418</v>
      </c>
      <c r="C25" s="732">
        <v>143.44999999999999</v>
      </c>
      <c r="D25" s="496">
        <v>0</v>
      </c>
      <c r="E25" s="497">
        <f t="shared" si="6"/>
        <v>143.44999999999999</v>
      </c>
      <c r="F25" s="496">
        <v>167</v>
      </c>
      <c r="G25" s="496">
        <v>167</v>
      </c>
      <c r="H25" s="496">
        <f>F25-'[2]ETCA-II-09-A'!F25</f>
        <v>61</v>
      </c>
      <c r="I25" s="496">
        <f>G25-'[2]ETCA-II-09-A'!G25</f>
        <v>61</v>
      </c>
      <c r="J25" s="496">
        <f t="shared" si="7"/>
        <v>-23.550000000000011</v>
      </c>
      <c r="K25" s="503">
        <f t="shared" si="0"/>
        <v>1.1641686998954341</v>
      </c>
    </row>
    <row r="26" spans="1:11" x14ac:dyDescent="0.25">
      <c r="A26" s="504">
        <v>14103</v>
      </c>
      <c r="B26" s="502" t="s">
        <v>419</v>
      </c>
      <c r="C26" s="732">
        <v>2184.0700000000002</v>
      </c>
      <c r="D26" s="496">
        <v>0</v>
      </c>
      <c r="E26" s="497">
        <f t="shared" si="6"/>
        <v>2184.0700000000002</v>
      </c>
      <c r="F26" s="496">
        <v>2715</v>
      </c>
      <c r="G26" s="496">
        <v>2715</v>
      </c>
      <c r="H26" s="496">
        <f>F26-'[2]ETCA-II-09-A'!F26</f>
        <v>993</v>
      </c>
      <c r="I26" s="496">
        <f>G26-'[2]ETCA-II-09-A'!G26</f>
        <v>993</v>
      </c>
      <c r="J26" s="496">
        <f t="shared" si="7"/>
        <v>-530.92999999999984</v>
      </c>
      <c r="K26" s="503">
        <f t="shared" si="0"/>
        <v>1.243092025438745</v>
      </c>
    </row>
    <row r="27" spans="1:11" x14ac:dyDescent="0.25">
      <c r="A27" s="504">
        <v>14104</v>
      </c>
      <c r="B27" s="502" t="s">
        <v>420</v>
      </c>
      <c r="C27" s="732">
        <v>68795.12</v>
      </c>
      <c r="D27" s="496">
        <v>0</v>
      </c>
      <c r="E27" s="497">
        <f t="shared" si="6"/>
        <v>68795.12</v>
      </c>
      <c r="F27" s="496">
        <v>85427</v>
      </c>
      <c r="G27" s="496">
        <v>85427</v>
      </c>
      <c r="H27" s="496">
        <f>F27-'[2]ETCA-II-09-A'!F27</f>
        <v>31275</v>
      </c>
      <c r="I27" s="496">
        <f>G27-'[2]ETCA-II-09-A'!G27</f>
        <v>31275</v>
      </c>
      <c r="J27" s="496">
        <f t="shared" si="7"/>
        <v>-16631.880000000005</v>
      </c>
      <c r="K27" s="503">
        <f t="shared" si="0"/>
        <v>1.2417595899244016</v>
      </c>
    </row>
    <row r="28" spans="1:11" s="506" customFormat="1" x14ac:dyDescent="0.25">
      <c r="A28" s="733">
        <v>14110</v>
      </c>
      <c r="B28" s="734" t="s">
        <v>421</v>
      </c>
      <c r="C28" s="732">
        <v>68791.839999999997</v>
      </c>
      <c r="D28" s="735">
        <v>0</v>
      </c>
      <c r="E28" s="736">
        <f t="shared" si="6"/>
        <v>68791.839999999997</v>
      </c>
      <c r="F28" s="735">
        <v>85424</v>
      </c>
      <c r="G28" s="735">
        <v>85425</v>
      </c>
      <c r="H28" s="496">
        <f>F28-'[2]ETCA-II-09-A'!F28</f>
        <v>31272</v>
      </c>
      <c r="I28" s="496">
        <f>G28-'[2]ETCA-II-09-A'!G28</f>
        <v>31273</v>
      </c>
      <c r="J28" s="735">
        <f t="shared" si="7"/>
        <v>-16632.160000000003</v>
      </c>
      <c r="K28" s="737">
        <f t="shared" si="0"/>
        <v>1.2417751872896554</v>
      </c>
    </row>
    <row r="29" spans="1:11" x14ac:dyDescent="0.25">
      <c r="A29" s="504">
        <v>14106</v>
      </c>
      <c r="B29" s="502" t="s">
        <v>422</v>
      </c>
      <c r="C29" s="732">
        <v>399043.67</v>
      </c>
      <c r="D29" s="496">
        <v>0</v>
      </c>
      <c r="E29" s="497">
        <f t="shared" si="6"/>
        <v>399043.67</v>
      </c>
      <c r="F29" s="496">
        <v>495499</v>
      </c>
      <c r="G29" s="496">
        <v>495499</v>
      </c>
      <c r="H29" s="496">
        <f>F29-'[2]ETCA-II-09-A'!F29</f>
        <v>181402</v>
      </c>
      <c r="I29" s="496">
        <f>G29-'[2]ETCA-II-09-A'!G29</f>
        <v>181402</v>
      </c>
      <c r="J29" s="496">
        <f t="shared" si="7"/>
        <v>-96455.330000000016</v>
      </c>
      <c r="K29" s="503">
        <f t="shared" si="0"/>
        <v>1.2417162261964962</v>
      </c>
    </row>
    <row r="30" spans="1:11" x14ac:dyDescent="0.25">
      <c r="A30" s="504">
        <v>14107</v>
      </c>
      <c r="B30" s="502" t="s">
        <v>423</v>
      </c>
      <c r="C30" s="732">
        <v>137582.57</v>
      </c>
      <c r="D30" s="496">
        <v>0</v>
      </c>
      <c r="E30" s="497">
        <f t="shared" si="6"/>
        <v>137582.57</v>
      </c>
      <c r="F30" s="496">
        <v>170859</v>
      </c>
      <c r="G30" s="496">
        <v>170859</v>
      </c>
      <c r="H30" s="496">
        <f>F30-'[2]ETCA-II-09-A'!F30</f>
        <v>62551</v>
      </c>
      <c r="I30" s="496">
        <f>G30-'[2]ETCA-II-09-A'!G30</f>
        <v>62551</v>
      </c>
      <c r="J30" s="496">
        <f t="shared" si="7"/>
        <v>-33276.429999999993</v>
      </c>
      <c r="K30" s="503">
        <f t="shared" si="0"/>
        <v>1.2418651577739825</v>
      </c>
    </row>
    <row r="31" spans="1:11" ht="25.5" x14ac:dyDescent="0.25">
      <c r="A31" s="504">
        <v>14108</v>
      </c>
      <c r="B31" s="502" t="s">
        <v>424</v>
      </c>
      <c r="C31" s="732">
        <v>156954.63</v>
      </c>
      <c r="D31" s="496">
        <v>0</v>
      </c>
      <c r="E31" s="497">
        <f t="shared" si="6"/>
        <v>156954.63</v>
      </c>
      <c r="F31" s="496">
        <v>179969</v>
      </c>
      <c r="G31" s="496">
        <v>179969</v>
      </c>
      <c r="H31" s="496">
        <f>F31-'[2]ETCA-II-09-A'!F31</f>
        <v>62048</v>
      </c>
      <c r="I31" s="496">
        <f>G31-'[2]ETCA-II-09-A'!G31</f>
        <v>62048</v>
      </c>
      <c r="J31" s="496">
        <f t="shared" si="7"/>
        <v>-23014.369999999995</v>
      </c>
      <c r="K31" s="503">
        <f t="shared" si="0"/>
        <v>1.1466307174245194</v>
      </c>
    </row>
    <row r="32" spans="1:11" x14ac:dyDescent="0.25">
      <c r="A32" s="501">
        <v>142</v>
      </c>
      <c r="B32" s="502" t="s">
        <v>425</v>
      </c>
      <c r="C32" s="496">
        <f t="shared" ref="C32:J32" si="8">SUM(C33)</f>
        <v>550405.25</v>
      </c>
      <c r="D32" s="496">
        <f t="shared" si="8"/>
        <v>0</v>
      </c>
      <c r="E32" s="496">
        <f t="shared" si="8"/>
        <v>550405.25</v>
      </c>
      <c r="F32" s="496">
        <f t="shared" si="8"/>
        <v>683458</v>
      </c>
      <c r="G32" s="496">
        <f t="shared" si="8"/>
        <v>683458</v>
      </c>
      <c r="H32" s="496">
        <f t="shared" si="8"/>
        <v>250212</v>
      </c>
      <c r="I32" s="496">
        <f t="shared" si="8"/>
        <v>250212</v>
      </c>
      <c r="J32" s="496">
        <f t="shared" si="8"/>
        <v>-133052.75</v>
      </c>
      <c r="K32" s="503">
        <f t="shared" si="0"/>
        <v>1.2417359754471819</v>
      </c>
    </row>
    <row r="33" spans="1:13" x14ac:dyDescent="0.25">
      <c r="A33" s="504">
        <v>14201</v>
      </c>
      <c r="B33" s="502" t="s">
        <v>426</v>
      </c>
      <c r="C33" s="496">
        <v>550405.25</v>
      </c>
      <c r="D33" s="496">
        <v>0</v>
      </c>
      <c r="E33" s="497">
        <f>C33+D33</f>
        <v>550405.25</v>
      </c>
      <c r="F33" s="496">
        <v>683458</v>
      </c>
      <c r="G33" s="496">
        <v>683458</v>
      </c>
      <c r="H33" s="496">
        <f>F33-'[2]ETCA-II-09-A'!F33</f>
        <v>250212</v>
      </c>
      <c r="I33" s="496">
        <f>G33-'[2]ETCA-II-09-A'!G33</f>
        <v>250212</v>
      </c>
      <c r="J33" s="496">
        <f>+E33-F33</f>
        <v>-133052.75</v>
      </c>
      <c r="K33" s="503">
        <f t="shared" si="0"/>
        <v>1.2417359754471819</v>
      </c>
    </row>
    <row r="34" spans="1:13" x14ac:dyDescent="0.25">
      <c r="A34" s="501">
        <v>143</v>
      </c>
      <c r="B34" s="513" t="s">
        <v>427</v>
      </c>
      <c r="C34" s="496">
        <f t="shared" ref="C34:J34" si="9">SUM(C35)</f>
        <v>2339245.77</v>
      </c>
      <c r="D34" s="496">
        <f t="shared" si="9"/>
        <v>0</v>
      </c>
      <c r="E34" s="496">
        <f t="shared" si="9"/>
        <v>2339245.77</v>
      </c>
      <c r="F34" s="496">
        <f t="shared" si="9"/>
        <v>2904721</v>
      </c>
      <c r="G34" s="496">
        <f t="shared" si="9"/>
        <v>2904721</v>
      </c>
      <c r="H34" s="496">
        <f t="shared" si="9"/>
        <v>1063412</v>
      </c>
      <c r="I34" s="496">
        <f t="shared" si="9"/>
        <v>1063412</v>
      </c>
      <c r="J34" s="496">
        <f t="shared" si="9"/>
        <v>-565475.23</v>
      </c>
      <c r="K34" s="503">
        <f t="shared" si="0"/>
        <v>1.2417339970224677</v>
      </c>
    </row>
    <row r="35" spans="1:13" x14ac:dyDescent="0.25">
      <c r="A35" s="504">
        <v>14303</v>
      </c>
      <c r="B35" s="502" t="s">
        <v>428</v>
      </c>
      <c r="C35" s="496">
        <v>2339245.77</v>
      </c>
      <c r="D35" s="496">
        <v>0</v>
      </c>
      <c r="E35" s="497">
        <f>C35+D35</f>
        <v>2339245.77</v>
      </c>
      <c r="F35" s="496">
        <v>2904721</v>
      </c>
      <c r="G35" s="496">
        <v>2904721</v>
      </c>
      <c r="H35" s="496">
        <f>F35-'[2]ETCA-II-09-A'!F35</f>
        <v>1063412</v>
      </c>
      <c r="I35" s="496">
        <f>G35-'[2]ETCA-II-09-A'!G35</f>
        <v>1063412</v>
      </c>
      <c r="J35" s="496">
        <f>+E35-F35</f>
        <v>-565475.23</v>
      </c>
      <c r="K35" s="503">
        <f t="shared" si="0"/>
        <v>1.2417339970224677</v>
      </c>
    </row>
    <row r="36" spans="1:13" x14ac:dyDescent="0.25">
      <c r="A36" s="501">
        <v>144</v>
      </c>
      <c r="B36" s="513" t="s">
        <v>429</v>
      </c>
      <c r="C36" s="496">
        <f t="shared" ref="C36:J36" si="10">C37+C38+C39</f>
        <v>25961.840000000004</v>
      </c>
      <c r="D36" s="496">
        <f t="shared" si="10"/>
        <v>0</v>
      </c>
      <c r="E36" s="496">
        <f t="shared" si="10"/>
        <v>25961.840000000004</v>
      </c>
      <c r="F36" s="496">
        <f t="shared" si="10"/>
        <v>28871</v>
      </c>
      <c r="G36" s="496">
        <f t="shared" si="10"/>
        <v>28871</v>
      </c>
      <c r="H36" s="496">
        <f t="shared" si="10"/>
        <v>10073</v>
      </c>
      <c r="I36" s="496">
        <f t="shared" si="10"/>
        <v>10073</v>
      </c>
      <c r="J36" s="496">
        <f t="shared" si="10"/>
        <v>-2909.1599999999989</v>
      </c>
      <c r="K36" s="503">
        <f t="shared" si="0"/>
        <v>1.1120552318325665</v>
      </c>
    </row>
    <row r="37" spans="1:13" x14ac:dyDescent="0.25">
      <c r="A37" s="504">
        <v>14406</v>
      </c>
      <c r="B37" s="502" t="s">
        <v>430</v>
      </c>
      <c r="C37" s="496">
        <v>2171.37</v>
      </c>
      <c r="D37" s="496">
        <v>0</v>
      </c>
      <c r="E37" s="497">
        <f>C37+D37</f>
        <v>2171.37</v>
      </c>
      <c r="F37" s="496">
        <v>2510</v>
      </c>
      <c r="G37" s="496">
        <v>2510</v>
      </c>
      <c r="H37" s="496">
        <f>F37-'[2]ETCA-II-09-A'!F37</f>
        <v>675</v>
      </c>
      <c r="I37" s="496">
        <f>G37-'[2]ETCA-II-09-A'!G37</f>
        <v>675</v>
      </c>
      <c r="J37" s="496">
        <f>+E37-F37</f>
        <v>-338.63000000000011</v>
      </c>
      <c r="K37" s="503">
        <f t="shared" si="0"/>
        <v>1.1559522329220724</v>
      </c>
    </row>
    <row r="38" spans="1:13" x14ac:dyDescent="0.25">
      <c r="A38" s="504">
        <v>14402</v>
      </c>
      <c r="B38" s="502" t="s">
        <v>431</v>
      </c>
      <c r="C38" s="496">
        <v>10035.35</v>
      </c>
      <c r="D38" s="496">
        <v>0</v>
      </c>
      <c r="E38" s="497">
        <f>C38+D38</f>
        <v>10035.35</v>
      </c>
      <c r="F38" s="496">
        <v>9287</v>
      </c>
      <c r="G38" s="496">
        <v>9287</v>
      </c>
      <c r="H38" s="496">
        <f>F38-'[2]ETCA-II-09-A'!F38</f>
        <v>3147</v>
      </c>
      <c r="I38" s="496">
        <f>G38-'[2]ETCA-II-09-A'!G38</f>
        <v>3147</v>
      </c>
      <c r="J38" s="496">
        <f>+E38-F38</f>
        <v>748.35000000000036</v>
      </c>
      <c r="K38" s="503">
        <f t="shared" si="0"/>
        <v>0.92542860986413022</v>
      </c>
    </row>
    <row r="39" spans="1:13" x14ac:dyDescent="0.25">
      <c r="A39" s="504">
        <v>14403</v>
      </c>
      <c r="B39" s="502" t="s">
        <v>432</v>
      </c>
      <c r="C39" s="496">
        <v>13755.12</v>
      </c>
      <c r="D39" s="496">
        <v>0</v>
      </c>
      <c r="E39" s="497">
        <f>C39+D39</f>
        <v>13755.12</v>
      </c>
      <c r="F39" s="496">
        <v>17074</v>
      </c>
      <c r="G39" s="496">
        <v>17074</v>
      </c>
      <c r="H39" s="496">
        <f>F39-'[2]ETCA-II-09-A'!F39</f>
        <v>6251</v>
      </c>
      <c r="I39" s="496">
        <f>G39-'[2]ETCA-II-09-A'!G39</f>
        <v>6251</v>
      </c>
      <c r="J39" s="496">
        <f>+E39-F39</f>
        <v>-3318.8799999999992</v>
      </c>
      <c r="K39" s="503">
        <f t="shared" si="0"/>
        <v>1.2412832458022902</v>
      </c>
    </row>
    <row r="40" spans="1:13" x14ac:dyDescent="0.25">
      <c r="A40" s="517">
        <v>1500</v>
      </c>
      <c r="B40" s="518" t="s">
        <v>433</v>
      </c>
      <c r="C40" s="335">
        <f t="shared" ref="C40:J40" si="11">C41</f>
        <v>0</v>
      </c>
      <c r="D40" s="335">
        <f t="shared" si="11"/>
        <v>0</v>
      </c>
      <c r="E40" s="335">
        <f t="shared" si="11"/>
        <v>0</v>
      </c>
      <c r="F40" s="335">
        <f t="shared" si="11"/>
        <v>0</v>
      </c>
      <c r="G40" s="335">
        <f t="shared" si="11"/>
        <v>0</v>
      </c>
      <c r="H40" s="335">
        <f t="shared" si="11"/>
        <v>0</v>
      </c>
      <c r="I40" s="335">
        <f t="shared" si="11"/>
        <v>0</v>
      </c>
      <c r="J40" s="335">
        <f t="shared" si="11"/>
        <v>0</v>
      </c>
      <c r="K40" s="514">
        <v>0</v>
      </c>
    </row>
    <row r="41" spans="1:13" x14ac:dyDescent="0.25">
      <c r="A41" s="501">
        <v>152</v>
      </c>
      <c r="B41" s="519" t="s">
        <v>434</v>
      </c>
      <c r="C41" s="496">
        <f t="shared" ref="C41:J41" si="12">SUM(C42)</f>
        <v>0</v>
      </c>
      <c r="D41" s="496">
        <f t="shared" si="12"/>
        <v>0</v>
      </c>
      <c r="E41" s="496">
        <f t="shared" si="12"/>
        <v>0</v>
      </c>
      <c r="F41" s="496">
        <f t="shared" si="12"/>
        <v>0</v>
      </c>
      <c r="G41" s="496">
        <f t="shared" si="12"/>
        <v>0</v>
      </c>
      <c r="H41" s="496">
        <f t="shared" si="12"/>
        <v>0</v>
      </c>
      <c r="I41" s="496">
        <f t="shared" si="12"/>
        <v>0</v>
      </c>
      <c r="J41" s="496">
        <f t="shared" si="12"/>
        <v>0</v>
      </c>
      <c r="K41" s="503">
        <v>0</v>
      </c>
    </row>
    <row r="42" spans="1:13" x14ac:dyDescent="0.25">
      <c r="A42" s="504">
        <v>15201</v>
      </c>
      <c r="B42" s="519" t="s">
        <v>435</v>
      </c>
      <c r="C42" s="496">
        <v>0</v>
      </c>
      <c r="D42" s="496">
        <v>0</v>
      </c>
      <c r="E42" s="497">
        <f>C42+D42</f>
        <v>0</v>
      </c>
      <c r="F42" s="496">
        <v>0</v>
      </c>
      <c r="G42" s="496">
        <v>0</v>
      </c>
      <c r="H42" s="496">
        <f>F42-'[2]ETCA-II-09-A'!F42</f>
        <v>0</v>
      </c>
      <c r="I42" s="496">
        <f>G42-'[2]ETCA-II-09-A'!G42</f>
        <v>0</v>
      </c>
      <c r="J42" s="496">
        <f>+E42-F42</f>
        <v>0</v>
      </c>
      <c r="K42" s="503">
        <v>0</v>
      </c>
    </row>
    <row r="43" spans="1:13" ht="15.75" thickBot="1" x14ac:dyDescent="0.3">
      <c r="A43" s="504"/>
      <c r="B43" s="502"/>
      <c r="C43" s="496"/>
      <c r="D43" s="496"/>
      <c r="E43" s="497"/>
      <c r="F43" s="496"/>
      <c r="G43" s="496"/>
      <c r="H43" s="496"/>
      <c r="I43" s="496"/>
      <c r="J43" s="496"/>
      <c r="K43" s="503"/>
    </row>
    <row r="44" spans="1:13" ht="38.25" x14ac:dyDescent="0.25">
      <c r="A44" s="808" t="s">
        <v>151</v>
      </c>
      <c r="B44" s="809"/>
      <c r="C44" s="548" t="s">
        <v>210</v>
      </c>
      <c r="D44" s="558" t="s">
        <v>152</v>
      </c>
      <c r="E44" s="728" t="s">
        <v>211</v>
      </c>
      <c r="F44" s="728" t="s">
        <v>320</v>
      </c>
      <c r="G44" s="728" t="s">
        <v>321</v>
      </c>
      <c r="H44" s="728" t="s">
        <v>913</v>
      </c>
      <c r="I44" s="728" t="s">
        <v>914</v>
      </c>
      <c r="J44" s="548" t="s">
        <v>328</v>
      </c>
      <c r="K44" s="728" t="s">
        <v>213</v>
      </c>
    </row>
    <row r="45" spans="1:13" ht="15.75" thickBot="1" x14ac:dyDescent="0.3">
      <c r="A45" s="818" t="s">
        <v>176</v>
      </c>
      <c r="B45" s="819"/>
      <c r="C45" s="550" t="s">
        <v>187</v>
      </c>
      <c r="D45" s="549" t="s">
        <v>188</v>
      </c>
      <c r="E45" s="549" t="s">
        <v>154</v>
      </c>
      <c r="F45" s="549" t="s">
        <v>189</v>
      </c>
      <c r="G45" s="549" t="s">
        <v>190</v>
      </c>
      <c r="H45" s="549" t="s">
        <v>915</v>
      </c>
      <c r="I45" s="549" t="s">
        <v>916</v>
      </c>
      <c r="J45" s="549" t="s">
        <v>917</v>
      </c>
      <c r="K45" s="549" t="s">
        <v>963</v>
      </c>
    </row>
    <row r="46" spans="1:13" x14ac:dyDescent="0.25">
      <c r="A46" s="520">
        <v>2000</v>
      </c>
      <c r="B46" s="521" t="s">
        <v>23</v>
      </c>
      <c r="C46" s="335">
        <f t="shared" ref="C46:J46" si="13">C47+C62+C68+C74+C80+C84+C89+C92</f>
        <v>1958642</v>
      </c>
      <c r="D46" s="335">
        <f t="shared" si="13"/>
        <v>1.9999999989522621E-2</v>
      </c>
      <c r="E46" s="335">
        <f t="shared" si="13"/>
        <v>1958642.02</v>
      </c>
      <c r="F46" s="335">
        <f t="shared" si="13"/>
        <v>724810.61</v>
      </c>
      <c r="G46" s="335">
        <f t="shared" si="13"/>
        <v>614848.56000000006</v>
      </c>
      <c r="H46" s="335">
        <f t="shared" si="13"/>
        <v>214792.02000000002</v>
      </c>
      <c r="I46" s="335">
        <f t="shared" si="13"/>
        <v>106002.02</v>
      </c>
      <c r="J46" s="335">
        <f t="shared" si="13"/>
        <v>1233831.4100000001</v>
      </c>
      <c r="K46" s="514">
        <f t="shared" ref="K46:K57" si="14">+F46/E46*1</f>
        <v>0.37005772499458578</v>
      </c>
      <c r="M46" s="515"/>
    </row>
    <row r="47" spans="1:13" x14ac:dyDescent="0.25">
      <c r="A47" s="522">
        <v>2100</v>
      </c>
      <c r="B47" s="521" t="s">
        <v>436</v>
      </c>
      <c r="C47" s="335">
        <f t="shared" ref="C47:J47" si="15">C48+C50+C52+C54+C56+C58+C60</f>
        <v>588187</v>
      </c>
      <c r="D47" s="335">
        <f>D48+D50+D52+D54+D56+D58+D60</f>
        <v>20646.89</v>
      </c>
      <c r="E47" s="335">
        <f t="shared" si="15"/>
        <v>608833.89</v>
      </c>
      <c r="F47" s="335">
        <f t="shared" si="15"/>
        <v>254177</v>
      </c>
      <c r="G47" s="335">
        <f t="shared" si="15"/>
        <v>242349</v>
      </c>
      <c r="H47" s="335">
        <f t="shared" si="15"/>
        <v>27728</v>
      </c>
      <c r="I47" s="335">
        <f t="shared" si="15"/>
        <v>15900</v>
      </c>
      <c r="J47" s="335">
        <f t="shared" si="15"/>
        <v>354656.88999999996</v>
      </c>
      <c r="K47" s="514">
        <f t="shared" si="14"/>
        <v>0.41748168782128736</v>
      </c>
    </row>
    <row r="48" spans="1:13" s="505" customFormat="1" x14ac:dyDescent="0.25">
      <c r="A48" s="523">
        <v>211</v>
      </c>
      <c r="B48" s="521" t="s">
        <v>437</v>
      </c>
      <c r="C48" s="496">
        <f>+C49</f>
        <v>278600</v>
      </c>
      <c r="D48" s="496">
        <f>D49</f>
        <v>51954</v>
      </c>
      <c r="E48" s="496">
        <f>C48+D48</f>
        <v>330554</v>
      </c>
      <c r="F48" s="496">
        <f>F49</f>
        <v>244769</v>
      </c>
      <c r="G48" s="496">
        <f>+G49</f>
        <v>232941</v>
      </c>
      <c r="H48" s="496">
        <f>+H49</f>
        <v>25734</v>
      </c>
      <c r="I48" s="496">
        <f>+I49</f>
        <v>13906</v>
      </c>
      <c r="J48" s="496">
        <f>+E48-F48</f>
        <v>85785</v>
      </c>
      <c r="K48" s="503">
        <f t="shared" si="14"/>
        <v>0.74048113167591378</v>
      </c>
    </row>
    <row r="49" spans="1:11" x14ac:dyDescent="0.25">
      <c r="A49" s="738">
        <v>21101</v>
      </c>
      <c r="B49" s="524" t="s">
        <v>438</v>
      </c>
      <c r="C49" s="496">
        <v>278600</v>
      </c>
      <c r="D49" s="496">
        <v>51954</v>
      </c>
      <c r="E49" s="497">
        <f>C49+D49</f>
        <v>330554</v>
      </c>
      <c r="F49" s="496">
        <v>244769</v>
      </c>
      <c r="G49" s="496">
        <v>232941</v>
      </c>
      <c r="H49" s="496">
        <f>F49-'[2]ETCA-II-09-A'!F47</f>
        <v>25734</v>
      </c>
      <c r="I49" s="496">
        <f>G49-'[2]ETCA-II-09-A'!G47</f>
        <v>13906</v>
      </c>
      <c r="J49" s="496">
        <f>+E49-F49</f>
        <v>85785</v>
      </c>
      <c r="K49" s="503">
        <f t="shared" si="14"/>
        <v>0.74048113167591378</v>
      </c>
    </row>
    <row r="50" spans="1:11" x14ac:dyDescent="0.25">
      <c r="A50" s="525">
        <v>212</v>
      </c>
      <c r="B50" s="521" t="s">
        <v>439</v>
      </c>
      <c r="C50" s="496">
        <f>+C51</f>
        <v>125297</v>
      </c>
      <c r="D50" s="496">
        <f>D51</f>
        <v>-10092.719999999999</v>
      </c>
      <c r="E50" s="496">
        <f>C50+D50</f>
        <v>115204.28</v>
      </c>
      <c r="F50" s="496">
        <f>F51</f>
        <v>112</v>
      </c>
      <c r="G50" s="496">
        <f>+G51</f>
        <v>112</v>
      </c>
      <c r="H50" s="496">
        <f>+H51</f>
        <v>0</v>
      </c>
      <c r="I50" s="496">
        <f>+I51</f>
        <v>0</v>
      </c>
      <c r="J50" s="496">
        <f>+E50-F50</f>
        <v>115092.28</v>
      </c>
      <c r="K50" s="503">
        <f t="shared" si="14"/>
        <v>9.7218610280798597E-4</v>
      </c>
    </row>
    <row r="51" spans="1:11" x14ac:dyDescent="0.25">
      <c r="A51" s="738">
        <v>21201</v>
      </c>
      <c r="B51" s="524" t="s">
        <v>440</v>
      </c>
      <c r="C51" s="496">
        <v>125297</v>
      </c>
      <c r="D51" s="496">
        <v>-10092.719999999999</v>
      </c>
      <c r="E51" s="497">
        <f>C51+D51</f>
        <v>115204.28</v>
      </c>
      <c r="F51" s="496">
        <v>112</v>
      </c>
      <c r="G51" s="496">
        <v>112</v>
      </c>
      <c r="H51" s="496">
        <f>F51-'[2]ETCA-II-09-A'!F49</f>
        <v>0</v>
      </c>
      <c r="I51" s="496">
        <f>G51-'[2]ETCA-II-09-A'!G49</f>
        <v>0</v>
      </c>
      <c r="J51" s="496">
        <f>+E51-F51</f>
        <v>115092.28</v>
      </c>
      <c r="K51" s="503">
        <f t="shared" si="14"/>
        <v>9.7218610280798597E-4</v>
      </c>
    </row>
    <row r="52" spans="1:11" x14ac:dyDescent="0.25">
      <c r="A52" s="525">
        <v>214</v>
      </c>
      <c r="B52" s="521" t="s">
        <v>441</v>
      </c>
      <c r="C52" s="496">
        <f t="shared" ref="C52:J52" si="16">C53</f>
        <v>35996</v>
      </c>
      <c r="D52" s="496">
        <f t="shared" si="16"/>
        <v>0</v>
      </c>
      <c r="E52" s="496">
        <f t="shared" si="16"/>
        <v>35996</v>
      </c>
      <c r="F52" s="496">
        <f t="shared" si="16"/>
        <v>0</v>
      </c>
      <c r="G52" s="496">
        <f t="shared" si="16"/>
        <v>0</v>
      </c>
      <c r="H52" s="496">
        <f t="shared" si="16"/>
        <v>0</v>
      </c>
      <c r="I52" s="496">
        <f t="shared" si="16"/>
        <v>0</v>
      </c>
      <c r="J52" s="496">
        <f t="shared" si="16"/>
        <v>35996</v>
      </c>
      <c r="K52" s="503">
        <f t="shared" si="14"/>
        <v>0</v>
      </c>
    </row>
    <row r="53" spans="1:11" x14ac:dyDescent="0.25">
      <c r="A53" s="738">
        <v>21401</v>
      </c>
      <c r="B53" s="524" t="s">
        <v>442</v>
      </c>
      <c r="C53" s="496">
        <v>35996</v>
      </c>
      <c r="D53" s="496">
        <v>0</v>
      </c>
      <c r="E53" s="497">
        <f>C53+D53</f>
        <v>35996</v>
      </c>
      <c r="F53" s="496">
        <v>0</v>
      </c>
      <c r="G53" s="496">
        <v>0</v>
      </c>
      <c r="H53" s="496">
        <f>F53-'[2]ETCA-II-09-A'!F51</f>
        <v>0</v>
      </c>
      <c r="I53" s="496">
        <f>G53-'[2]ETCA-II-09-A'!G51</f>
        <v>0</v>
      </c>
      <c r="J53" s="496">
        <f>+E53-F53</f>
        <v>35996</v>
      </c>
      <c r="K53" s="503">
        <f t="shared" si="14"/>
        <v>0</v>
      </c>
    </row>
    <row r="54" spans="1:11" x14ac:dyDescent="0.25">
      <c r="A54" s="525">
        <v>215</v>
      </c>
      <c r="B54" s="526" t="s">
        <v>443</v>
      </c>
      <c r="C54" s="496">
        <f t="shared" ref="C54:J54" si="17">+C55</f>
        <v>126692</v>
      </c>
      <c r="D54" s="496">
        <f t="shared" si="17"/>
        <v>-10891.24</v>
      </c>
      <c r="E54" s="496">
        <f t="shared" si="17"/>
        <v>115800.76</v>
      </c>
      <c r="F54" s="496">
        <f t="shared" si="17"/>
        <v>7464</v>
      </c>
      <c r="G54" s="496">
        <f t="shared" si="17"/>
        <v>7464</v>
      </c>
      <c r="H54" s="496">
        <f t="shared" si="17"/>
        <v>1994</v>
      </c>
      <c r="I54" s="496">
        <f t="shared" si="17"/>
        <v>1994</v>
      </c>
      <c r="J54" s="496">
        <f t="shared" si="17"/>
        <v>108336.76</v>
      </c>
      <c r="K54" s="503">
        <f t="shared" si="14"/>
        <v>6.4455535524982746E-2</v>
      </c>
    </row>
    <row r="55" spans="1:11" x14ac:dyDescent="0.25">
      <c r="A55" s="739">
        <v>21501</v>
      </c>
      <c r="B55" s="524" t="s">
        <v>444</v>
      </c>
      <c r="C55" s="496">
        <v>126692</v>
      </c>
      <c r="D55" s="496">
        <v>-10891.24</v>
      </c>
      <c r="E55" s="497">
        <f>C55+D55</f>
        <v>115800.76</v>
      </c>
      <c r="F55" s="496">
        <v>7464</v>
      </c>
      <c r="G55" s="496">
        <v>7464</v>
      </c>
      <c r="H55" s="496">
        <f>F55-'[2]ETCA-II-09-A'!F53</f>
        <v>1994</v>
      </c>
      <c r="I55" s="496">
        <f>G55-'[2]ETCA-II-09-A'!G53</f>
        <v>1994</v>
      </c>
      <c r="J55" s="496">
        <f>+E55-F55</f>
        <v>108336.76</v>
      </c>
      <c r="K55" s="503">
        <f t="shared" si="14"/>
        <v>6.4455535524982746E-2</v>
      </c>
    </row>
    <row r="56" spans="1:11" x14ac:dyDescent="0.25">
      <c r="A56" s="525">
        <v>216</v>
      </c>
      <c r="B56" s="526" t="s">
        <v>445</v>
      </c>
      <c r="C56" s="496">
        <f t="shared" ref="C56:J56" si="18">+C57</f>
        <v>1476</v>
      </c>
      <c r="D56" s="496">
        <f t="shared" si="18"/>
        <v>3196.85</v>
      </c>
      <c r="E56" s="496">
        <f t="shared" si="18"/>
        <v>4672.8500000000004</v>
      </c>
      <c r="F56" s="496">
        <f t="shared" si="18"/>
        <v>1832</v>
      </c>
      <c r="G56" s="496">
        <f t="shared" si="18"/>
        <v>1832</v>
      </c>
      <c r="H56" s="496">
        <f t="shared" si="18"/>
        <v>0</v>
      </c>
      <c r="I56" s="496">
        <f t="shared" si="18"/>
        <v>0</v>
      </c>
      <c r="J56" s="496">
        <f t="shared" si="18"/>
        <v>2840.8500000000004</v>
      </c>
      <c r="K56" s="503">
        <f t="shared" si="14"/>
        <v>0.39205195972479318</v>
      </c>
    </row>
    <row r="57" spans="1:11" x14ac:dyDescent="0.25">
      <c r="A57" s="739">
        <v>21601</v>
      </c>
      <c r="B57" s="524" t="s">
        <v>445</v>
      </c>
      <c r="C57" s="496">
        <v>1476</v>
      </c>
      <c r="D57" s="496">
        <v>3196.85</v>
      </c>
      <c r="E57" s="497">
        <f>C57+D57</f>
        <v>4672.8500000000004</v>
      </c>
      <c r="F57" s="496">
        <v>1832</v>
      </c>
      <c r="G57" s="496">
        <v>1832</v>
      </c>
      <c r="H57" s="496">
        <f>F57-'[2]ETCA-II-09-A'!F55</f>
        <v>0</v>
      </c>
      <c r="I57" s="496">
        <f>G57-'[2]ETCA-II-09-A'!G55</f>
        <v>0</v>
      </c>
      <c r="J57" s="496">
        <f>+E57-F57</f>
        <v>2840.8500000000004</v>
      </c>
      <c r="K57" s="503">
        <f t="shared" si="14"/>
        <v>0.39205195972479318</v>
      </c>
    </row>
    <row r="58" spans="1:11" x14ac:dyDescent="0.25">
      <c r="A58" s="527">
        <v>217</v>
      </c>
      <c r="B58" s="521" t="s">
        <v>446</v>
      </c>
      <c r="C58" s="496">
        <f t="shared" ref="C58:J58" si="19">C59</f>
        <v>0</v>
      </c>
      <c r="D58" s="496">
        <f t="shared" si="19"/>
        <v>0</v>
      </c>
      <c r="E58" s="496">
        <f t="shared" si="19"/>
        <v>0</v>
      </c>
      <c r="F58" s="496">
        <f t="shared" si="19"/>
        <v>0</v>
      </c>
      <c r="G58" s="496">
        <f t="shared" si="19"/>
        <v>0</v>
      </c>
      <c r="H58" s="496">
        <f t="shared" si="19"/>
        <v>0</v>
      </c>
      <c r="I58" s="496">
        <f t="shared" si="19"/>
        <v>0</v>
      </c>
      <c r="J58" s="496">
        <f t="shared" si="19"/>
        <v>0</v>
      </c>
      <c r="K58" s="503">
        <v>0</v>
      </c>
    </row>
    <row r="59" spans="1:11" x14ac:dyDescent="0.25">
      <c r="A59" s="740">
        <v>21701</v>
      </c>
      <c r="B59" s="524" t="s">
        <v>447</v>
      </c>
      <c r="C59" s="496">
        <v>0</v>
      </c>
      <c r="D59" s="496">
        <v>0</v>
      </c>
      <c r="E59" s="496">
        <f>C59+D59</f>
        <v>0</v>
      </c>
      <c r="F59" s="496">
        <v>0</v>
      </c>
      <c r="G59" s="496">
        <v>0</v>
      </c>
      <c r="H59" s="496">
        <f>F59-'[2]ETCA-II-09-A'!F57</f>
        <v>0</v>
      </c>
      <c r="I59" s="496">
        <f>G59-'[2]ETCA-II-09-A'!G57</f>
        <v>0</v>
      </c>
      <c r="J59" s="496">
        <f>E59-F59</f>
        <v>0</v>
      </c>
      <c r="K59" s="503">
        <v>0</v>
      </c>
    </row>
    <row r="60" spans="1:11" x14ac:dyDescent="0.25">
      <c r="A60" s="523">
        <v>218</v>
      </c>
      <c r="B60" s="521" t="s">
        <v>448</v>
      </c>
      <c r="C60" s="496">
        <f t="shared" ref="C60:J60" si="20">C61</f>
        <v>20126</v>
      </c>
      <c r="D60" s="496">
        <f t="shared" si="20"/>
        <v>-13520</v>
      </c>
      <c r="E60" s="496">
        <f t="shared" si="20"/>
        <v>6606</v>
      </c>
      <c r="F60" s="496">
        <f t="shared" si="20"/>
        <v>0</v>
      </c>
      <c r="G60" s="496">
        <f t="shared" si="20"/>
        <v>0</v>
      </c>
      <c r="H60" s="496">
        <f t="shared" si="20"/>
        <v>0</v>
      </c>
      <c r="I60" s="496">
        <f t="shared" si="20"/>
        <v>0</v>
      </c>
      <c r="J60" s="496">
        <f t="shared" si="20"/>
        <v>6606</v>
      </c>
      <c r="K60" s="503">
        <f t="shared" ref="K60:K72" si="21">+F60/E60*1</f>
        <v>0</v>
      </c>
    </row>
    <row r="61" spans="1:11" x14ac:dyDescent="0.25">
      <c r="A61" s="740">
        <v>21801</v>
      </c>
      <c r="B61" s="524" t="s">
        <v>449</v>
      </c>
      <c r="C61" s="496">
        <v>20126</v>
      </c>
      <c r="D61" s="496">
        <v>-13520</v>
      </c>
      <c r="E61" s="496">
        <f>C61+D61</f>
        <v>6606</v>
      </c>
      <c r="F61" s="496">
        <v>0</v>
      </c>
      <c r="G61" s="496">
        <v>0</v>
      </c>
      <c r="H61" s="496">
        <f>F61-'[2]ETCA-II-09-A'!F59</f>
        <v>0</v>
      </c>
      <c r="I61" s="496">
        <f>G61-'[2]ETCA-II-09-A'!G59</f>
        <v>0</v>
      </c>
      <c r="J61" s="496">
        <f>E61-F61</f>
        <v>6606</v>
      </c>
      <c r="K61" s="503">
        <f t="shared" si="21"/>
        <v>0</v>
      </c>
    </row>
    <row r="62" spans="1:11" x14ac:dyDescent="0.25">
      <c r="A62" s="522">
        <v>2200</v>
      </c>
      <c r="B62" s="521" t="s">
        <v>450</v>
      </c>
      <c r="C62" s="335">
        <f t="shared" ref="C62:J62" si="22">C63+C66</f>
        <v>142930</v>
      </c>
      <c r="D62" s="335">
        <f t="shared" si="22"/>
        <v>9091.19</v>
      </c>
      <c r="E62" s="335">
        <f t="shared" si="22"/>
        <v>152021.19</v>
      </c>
      <c r="F62" s="335">
        <f t="shared" si="22"/>
        <v>74072</v>
      </c>
      <c r="G62" s="335">
        <f t="shared" si="22"/>
        <v>74072</v>
      </c>
      <c r="H62" s="335">
        <f t="shared" si="22"/>
        <v>25704</v>
      </c>
      <c r="I62" s="335">
        <f t="shared" si="22"/>
        <v>25704</v>
      </c>
      <c r="J62" s="335">
        <f t="shared" si="22"/>
        <v>77949.19</v>
      </c>
      <c r="K62" s="514">
        <f t="shared" si="21"/>
        <v>0.48724786327485003</v>
      </c>
    </row>
    <row r="63" spans="1:11" x14ac:dyDescent="0.25">
      <c r="A63" s="501">
        <v>221</v>
      </c>
      <c r="B63" s="521" t="s">
        <v>450</v>
      </c>
      <c r="C63" s="496">
        <f t="shared" ref="C63:J63" si="23">+C64+C65</f>
        <v>129170</v>
      </c>
      <c r="D63" s="496">
        <f t="shared" si="23"/>
        <v>8572.19</v>
      </c>
      <c r="E63" s="496">
        <f t="shared" si="23"/>
        <v>137742.19</v>
      </c>
      <c r="F63" s="496">
        <f t="shared" si="23"/>
        <v>69039</v>
      </c>
      <c r="G63" s="496">
        <f t="shared" si="23"/>
        <v>69039</v>
      </c>
      <c r="H63" s="496">
        <f t="shared" si="23"/>
        <v>25001</v>
      </c>
      <c r="I63" s="496">
        <f t="shared" si="23"/>
        <v>25001</v>
      </c>
      <c r="J63" s="496">
        <f t="shared" si="23"/>
        <v>68703.19</v>
      </c>
      <c r="K63" s="503">
        <f t="shared" si="21"/>
        <v>0.50121898018319588</v>
      </c>
    </row>
    <row r="64" spans="1:11" x14ac:dyDescent="0.25">
      <c r="A64" s="504">
        <v>22101</v>
      </c>
      <c r="B64" s="524" t="s">
        <v>451</v>
      </c>
      <c r="C64" s="496">
        <v>126000</v>
      </c>
      <c r="D64" s="496">
        <v>8572.19</v>
      </c>
      <c r="E64" s="497">
        <f>C64+D64</f>
        <v>134572.19</v>
      </c>
      <c r="F64" s="496">
        <v>67926</v>
      </c>
      <c r="G64" s="496">
        <v>67926</v>
      </c>
      <c r="H64" s="496">
        <f>F64-'[2]ETCA-II-09-A'!F62</f>
        <v>25001</v>
      </c>
      <c r="I64" s="496">
        <f>G64-'[2]ETCA-II-09-A'!G62</f>
        <v>25001</v>
      </c>
      <c r="J64" s="496">
        <f>+E64-F64</f>
        <v>66646.19</v>
      </c>
      <c r="K64" s="503">
        <f t="shared" si="21"/>
        <v>0.50475510579117422</v>
      </c>
    </row>
    <row r="65" spans="1:12" x14ac:dyDescent="0.25">
      <c r="A65" s="504">
        <v>22106</v>
      </c>
      <c r="B65" s="524" t="s">
        <v>452</v>
      </c>
      <c r="C65" s="496">
        <v>3170</v>
      </c>
      <c r="D65" s="496">
        <v>0</v>
      </c>
      <c r="E65" s="497">
        <f>C65+D65</f>
        <v>3170</v>
      </c>
      <c r="F65" s="496">
        <v>1113</v>
      </c>
      <c r="G65" s="496">
        <v>1113</v>
      </c>
      <c r="H65" s="496">
        <f>F65-'[2]ETCA-II-09-A'!F63</f>
        <v>0</v>
      </c>
      <c r="I65" s="496">
        <f>G65-'[2]ETCA-II-09-A'!G63</f>
        <v>0</v>
      </c>
      <c r="J65" s="496">
        <f>+E65-F65</f>
        <v>2057</v>
      </c>
      <c r="K65" s="503">
        <f t="shared" si="21"/>
        <v>0.35110410094637223</v>
      </c>
    </row>
    <row r="66" spans="1:12" x14ac:dyDescent="0.25">
      <c r="A66" s="501">
        <v>223</v>
      </c>
      <c r="B66" s="521" t="s">
        <v>453</v>
      </c>
      <c r="C66" s="496">
        <f t="shared" ref="C66:J66" si="24">+C67</f>
        <v>13760</v>
      </c>
      <c r="D66" s="496">
        <f t="shared" si="24"/>
        <v>519</v>
      </c>
      <c r="E66" s="496">
        <f t="shared" si="24"/>
        <v>14279</v>
      </c>
      <c r="F66" s="496">
        <f t="shared" si="24"/>
        <v>5033</v>
      </c>
      <c r="G66" s="496">
        <f t="shared" si="24"/>
        <v>5033</v>
      </c>
      <c r="H66" s="496">
        <f t="shared" si="24"/>
        <v>703</v>
      </c>
      <c r="I66" s="496">
        <f t="shared" si="24"/>
        <v>703</v>
      </c>
      <c r="J66" s="496">
        <f t="shared" si="24"/>
        <v>9246</v>
      </c>
      <c r="K66" s="503">
        <f t="shared" si="21"/>
        <v>0.3524756635618741</v>
      </c>
    </row>
    <row r="67" spans="1:12" x14ac:dyDescent="0.25">
      <c r="A67" s="504">
        <v>22301</v>
      </c>
      <c r="B67" s="524" t="s">
        <v>454</v>
      </c>
      <c r="C67" s="496">
        <v>13760</v>
      </c>
      <c r="D67" s="496">
        <v>519</v>
      </c>
      <c r="E67" s="497">
        <f>C67+D67</f>
        <v>14279</v>
      </c>
      <c r="F67" s="496">
        <v>5033</v>
      </c>
      <c r="G67" s="496">
        <v>5033</v>
      </c>
      <c r="H67" s="496">
        <f>F67-'[2]ETCA-II-09-A'!F65</f>
        <v>703</v>
      </c>
      <c r="I67" s="496">
        <f>G67-'[2]ETCA-II-09-A'!G65</f>
        <v>703</v>
      </c>
      <c r="J67" s="496">
        <f>+E67-F67</f>
        <v>9246</v>
      </c>
      <c r="K67" s="503">
        <f t="shared" si="21"/>
        <v>0.3524756635618741</v>
      </c>
    </row>
    <row r="68" spans="1:12" ht="25.5" x14ac:dyDescent="0.25">
      <c r="A68" s="517">
        <v>2400</v>
      </c>
      <c r="B68" s="528" t="s">
        <v>455</v>
      </c>
      <c r="C68" s="335">
        <f t="shared" ref="C68:J68" si="25">+C69+C71</f>
        <v>53146</v>
      </c>
      <c r="D68" s="335">
        <f t="shared" si="25"/>
        <v>20771.239999999998</v>
      </c>
      <c r="E68" s="335">
        <f t="shared" si="25"/>
        <v>73917.239999999991</v>
      </c>
      <c r="F68" s="335">
        <f t="shared" si="25"/>
        <v>13718</v>
      </c>
      <c r="G68" s="335">
        <f t="shared" si="25"/>
        <v>13718</v>
      </c>
      <c r="H68" s="335">
        <f t="shared" si="25"/>
        <v>10891</v>
      </c>
      <c r="I68" s="335">
        <f t="shared" si="25"/>
        <v>10891</v>
      </c>
      <c r="J68" s="335">
        <f t="shared" si="25"/>
        <v>60199.24</v>
      </c>
      <c r="K68" s="514">
        <f t="shared" si="21"/>
        <v>0.1855859336739305</v>
      </c>
    </row>
    <row r="69" spans="1:12" x14ac:dyDescent="0.25">
      <c r="A69" s="501">
        <v>246</v>
      </c>
      <c r="B69" s="528" t="s">
        <v>456</v>
      </c>
      <c r="C69" s="496">
        <f t="shared" ref="C69:J69" si="26">C70</f>
        <v>36012</v>
      </c>
      <c r="D69" s="496">
        <f t="shared" si="26"/>
        <v>10891.24</v>
      </c>
      <c r="E69" s="496">
        <f t="shared" si="26"/>
        <v>46903.24</v>
      </c>
      <c r="F69" s="496">
        <f t="shared" si="26"/>
        <v>11218</v>
      </c>
      <c r="G69" s="496">
        <f t="shared" si="26"/>
        <v>11218</v>
      </c>
      <c r="H69" s="496">
        <f t="shared" si="26"/>
        <v>10891</v>
      </c>
      <c r="I69" s="496">
        <f t="shared" si="26"/>
        <v>10891</v>
      </c>
      <c r="J69" s="496">
        <f t="shared" si="26"/>
        <v>35685.24</v>
      </c>
      <c r="K69" s="503">
        <f t="shared" si="21"/>
        <v>0.23917324261607514</v>
      </c>
    </row>
    <row r="70" spans="1:12" x14ac:dyDescent="0.25">
      <c r="A70" s="504">
        <v>24601</v>
      </c>
      <c r="B70" s="524" t="s">
        <v>457</v>
      </c>
      <c r="C70" s="496">
        <v>36012</v>
      </c>
      <c r="D70" s="496">
        <v>10891.24</v>
      </c>
      <c r="E70" s="497">
        <f>C70+D70</f>
        <v>46903.24</v>
      </c>
      <c r="F70" s="496">
        <v>11218</v>
      </c>
      <c r="G70" s="496">
        <v>11218</v>
      </c>
      <c r="H70" s="496">
        <f>F70-'[2]ETCA-II-09-A'!F68</f>
        <v>10891</v>
      </c>
      <c r="I70" s="496">
        <f>G70-'[2]ETCA-II-09-A'!G68</f>
        <v>10891</v>
      </c>
      <c r="J70" s="496">
        <f>+E70-F70</f>
        <v>35685.24</v>
      </c>
      <c r="K70" s="503">
        <f t="shared" si="21"/>
        <v>0.23917324261607514</v>
      </c>
    </row>
    <row r="71" spans="1:12" x14ac:dyDescent="0.25">
      <c r="A71" s="501">
        <v>248</v>
      </c>
      <c r="B71" s="521" t="s">
        <v>458</v>
      </c>
      <c r="C71" s="496">
        <f t="shared" ref="C71:J71" si="27">C72+C73</f>
        <v>17134</v>
      </c>
      <c r="D71" s="496">
        <f t="shared" si="27"/>
        <v>9880</v>
      </c>
      <c r="E71" s="496">
        <f t="shared" si="27"/>
        <v>27014</v>
      </c>
      <c r="F71" s="496">
        <f t="shared" si="27"/>
        <v>2500</v>
      </c>
      <c r="G71" s="496">
        <f t="shared" si="27"/>
        <v>2500</v>
      </c>
      <c r="H71" s="496">
        <f t="shared" si="27"/>
        <v>0</v>
      </c>
      <c r="I71" s="496">
        <f t="shared" si="27"/>
        <v>0</v>
      </c>
      <c r="J71" s="496">
        <f t="shared" si="27"/>
        <v>24514</v>
      </c>
      <c r="K71" s="503">
        <f t="shared" si="21"/>
        <v>9.2544606500333165E-2</v>
      </c>
    </row>
    <row r="72" spans="1:12" x14ac:dyDescent="0.25">
      <c r="A72" s="504">
        <v>24801</v>
      </c>
      <c r="B72" s="524" t="s">
        <v>459</v>
      </c>
      <c r="C72" s="496">
        <v>17134</v>
      </c>
      <c r="D72" s="496"/>
      <c r="E72" s="497">
        <f>C72+D72</f>
        <v>17134</v>
      </c>
      <c r="F72" s="496">
        <v>800</v>
      </c>
      <c r="G72" s="496">
        <v>800</v>
      </c>
      <c r="H72" s="496">
        <f>F72-'[2]ETCA-II-09-A'!F70</f>
        <v>0</v>
      </c>
      <c r="I72" s="496">
        <f>G72-'[2]ETCA-II-09-A'!G70</f>
        <v>0</v>
      </c>
      <c r="J72" s="496">
        <f>+E72-F72</f>
        <v>16334</v>
      </c>
      <c r="K72" s="503">
        <f t="shared" si="21"/>
        <v>4.6690790241624841E-2</v>
      </c>
    </row>
    <row r="73" spans="1:12" x14ac:dyDescent="0.25">
      <c r="A73" s="504">
        <v>24901</v>
      </c>
      <c r="B73" s="524" t="s">
        <v>552</v>
      </c>
      <c r="C73" s="496">
        <v>0</v>
      </c>
      <c r="D73" s="496">
        <v>9880</v>
      </c>
      <c r="E73" s="497">
        <f>C73+D73</f>
        <v>9880</v>
      </c>
      <c r="F73" s="496">
        <v>1700</v>
      </c>
      <c r="G73" s="496">
        <v>1700</v>
      </c>
      <c r="H73" s="496">
        <f>F73-'[2]ETCA-II-09-A'!F71</f>
        <v>0</v>
      </c>
      <c r="I73" s="496">
        <f>G73-'[2]ETCA-II-09-A'!G71</f>
        <v>0</v>
      </c>
      <c r="J73" s="496">
        <f>E73-F73</f>
        <v>8180</v>
      </c>
      <c r="K73" s="503">
        <v>0</v>
      </c>
      <c r="L73" s="515"/>
    </row>
    <row r="74" spans="1:12" x14ac:dyDescent="0.25">
      <c r="A74" s="529">
        <v>2500</v>
      </c>
      <c r="B74" s="518" t="s">
        <v>460</v>
      </c>
      <c r="C74" s="496">
        <f t="shared" ref="C74:J74" si="28">C75+C78</f>
        <v>80484</v>
      </c>
      <c r="D74" s="496">
        <f t="shared" si="28"/>
        <v>4390</v>
      </c>
      <c r="E74" s="496">
        <f t="shared" si="28"/>
        <v>84874</v>
      </c>
      <c r="F74" s="496">
        <f t="shared" si="28"/>
        <v>23200</v>
      </c>
      <c r="G74" s="496">
        <f t="shared" si="28"/>
        <v>23200</v>
      </c>
      <c r="H74" s="496">
        <f t="shared" si="28"/>
        <v>190</v>
      </c>
      <c r="I74" s="496">
        <f t="shared" si="28"/>
        <v>190</v>
      </c>
      <c r="J74" s="496">
        <f t="shared" si="28"/>
        <v>61674</v>
      </c>
      <c r="K74" s="503">
        <f>+F74/E74*1</f>
        <v>0.27334637226948183</v>
      </c>
    </row>
    <row r="75" spans="1:12" x14ac:dyDescent="0.25">
      <c r="A75" s="501">
        <v>253</v>
      </c>
      <c r="B75" s="521" t="s">
        <v>461</v>
      </c>
      <c r="C75" s="496">
        <f t="shared" ref="C75:J75" si="29">C76+C77</f>
        <v>8484</v>
      </c>
      <c r="D75" s="496">
        <f t="shared" si="29"/>
        <v>4390</v>
      </c>
      <c r="E75" s="496">
        <f t="shared" si="29"/>
        <v>12874</v>
      </c>
      <c r="F75" s="496">
        <f t="shared" si="29"/>
        <v>3450</v>
      </c>
      <c r="G75" s="496">
        <f t="shared" si="29"/>
        <v>3450</v>
      </c>
      <c r="H75" s="496">
        <f t="shared" si="29"/>
        <v>190</v>
      </c>
      <c r="I75" s="496">
        <f t="shared" si="29"/>
        <v>190</v>
      </c>
      <c r="J75" s="496">
        <f t="shared" si="29"/>
        <v>9424</v>
      </c>
      <c r="K75" s="503">
        <f>+F75/E75*1</f>
        <v>0.26798197918284916</v>
      </c>
    </row>
    <row r="76" spans="1:12" x14ac:dyDescent="0.25">
      <c r="A76" s="504">
        <v>25201</v>
      </c>
      <c r="B76" s="524" t="s">
        <v>553</v>
      </c>
      <c r="C76" s="496">
        <v>8484</v>
      </c>
      <c r="D76" s="496">
        <v>-1560</v>
      </c>
      <c r="E76" s="496">
        <f>C76+D76</f>
        <v>6924</v>
      </c>
      <c r="F76" s="496">
        <v>1500</v>
      </c>
      <c r="G76" s="496">
        <v>1500</v>
      </c>
      <c r="H76" s="496">
        <f>F76-'[2]ETCA-II-09-A'!F74</f>
        <v>190</v>
      </c>
      <c r="I76" s="496">
        <f>G76-'[2]ETCA-II-09-A'!G74</f>
        <v>190</v>
      </c>
      <c r="J76" s="496">
        <f>E76-F76</f>
        <v>5424</v>
      </c>
      <c r="K76" s="503">
        <f>+F76/E76*1</f>
        <v>0.21663778162911612</v>
      </c>
    </row>
    <row r="77" spans="1:12" x14ac:dyDescent="0.25">
      <c r="A77" s="504">
        <v>25301</v>
      </c>
      <c r="B77" s="524" t="s">
        <v>462</v>
      </c>
      <c r="C77" s="496">
        <v>0</v>
      </c>
      <c r="D77" s="496">
        <v>5950</v>
      </c>
      <c r="E77" s="497">
        <f>C77+D77</f>
        <v>5950</v>
      </c>
      <c r="F77" s="496">
        <v>1950</v>
      </c>
      <c r="G77" s="496">
        <v>1950</v>
      </c>
      <c r="H77" s="496">
        <f>F77-'[2]ETCA-II-09-A'!F75</f>
        <v>0</v>
      </c>
      <c r="I77" s="496">
        <f>G77-'[2]ETCA-II-09-A'!G75</f>
        <v>0</v>
      </c>
      <c r="J77" s="496">
        <f>+E77-F77</f>
        <v>4000</v>
      </c>
      <c r="K77" s="503">
        <v>0</v>
      </c>
    </row>
    <row r="78" spans="1:12" x14ac:dyDescent="0.25">
      <c r="A78" s="501">
        <v>254</v>
      </c>
      <c r="B78" s="521" t="s">
        <v>463</v>
      </c>
      <c r="C78" s="496">
        <f>C79</f>
        <v>72000</v>
      </c>
      <c r="D78" s="496">
        <f>D79</f>
        <v>0</v>
      </c>
      <c r="E78" s="496">
        <f>E79</f>
        <v>72000</v>
      </c>
      <c r="F78" s="496">
        <v>19750</v>
      </c>
      <c r="G78" s="496">
        <f>G79</f>
        <v>19750</v>
      </c>
      <c r="H78" s="496">
        <f>H79</f>
        <v>0</v>
      </c>
      <c r="I78" s="496">
        <f>I79</f>
        <v>0</v>
      </c>
      <c r="J78" s="496">
        <f>J79</f>
        <v>52250</v>
      </c>
      <c r="K78" s="503">
        <f>+F78/E78*1</f>
        <v>0.27430555555555558</v>
      </c>
    </row>
    <row r="79" spans="1:12" x14ac:dyDescent="0.25">
      <c r="A79" s="504">
        <v>25401</v>
      </c>
      <c r="B79" s="524" t="s">
        <v>463</v>
      </c>
      <c r="C79" s="496">
        <v>72000</v>
      </c>
      <c r="D79" s="496">
        <v>0</v>
      </c>
      <c r="E79" s="497">
        <f>C79+D79</f>
        <v>72000</v>
      </c>
      <c r="F79" s="496">
        <v>19750</v>
      </c>
      <c r="G79" s="496">
        <v>19750</v>
      </c>
      <c r="H79" s="496">
        <f>F79-'[2]ETCA-II-09-A'!F77</f>
        <v>0</v>
      </c>
      <c r="I79" s="496">
        <f>G79-'[2]ETCA-II-09-A'!G77</f>
        <v>0</v>
      </c>
      <c r="J79" s="496">
        <f>E79-F79</f>
        <v>52250</v>
      </c>
      <c r="K79" s="503">
        <f>+F79/E79*1</f>
        <v>0.27430555555555558</v>
      </c>
    </row>
    <row r="80" spans="1:12" x14ac:dyDescent="0.25">
      <c r="A80" s="504">
        <v>2600</v>
      </c>
      <c r="B80" s="521" t="s">
        <v>464</v>
      </c>
      <c r="C80" s="496">
        <f t="shared" ref="C80:J80" si="30">C81</f>
        <v>168300</v>
      </c>
      <c r="D80" s="496">
        <f t="shared" si="30"/>
        <v>70733.679999999993</v>
      </c>
      <c r="E80" s="496">
        <f t="shared" si="30"/>
        <v>239033.68</v>
      </c>
      <c r="F80" s="496">
        <f t="shared" si="30"/>
        <v>166071</v>
      </c>
      <c r="G80" s="496">
        <f t="shared" si="30"/>
        <v>160770</v>
      </c>
      <c r="H80" s="496">
        <f t="shared" si="30"/>
        <v>52130</v>
      </c>
      <c r="I80" s="496">
        <f t="shared" si="30"/>
        <v>48001</v>
      </c>
      <c r="J80" s="496">
        <f t="shared" si="30"/>
        <v>72962.679999999993</v>
      </c>
      <c r="K80" s="503">
        <f>+F80/E80*1</f>
        <v>0.69475983468103741</v>
      </c>
    </row>
    <row r="81" spans="1:11" x14ac:dyDescent="0.25">
      <c r="A81" s="501">
        <v>261</v>
      </c>
      <c r="B81" s="521" t="s">
        <v>464</v>
      </c>
      <c r="C81" s="496">
        <f t="shared" ref="C81:J81" si="31">C82+C83</f>
        <v>168300</v>
      </c>
      <c r="D81" s="496">
        <f t="shared" si="31"/>
        <v>70733.679999999993</v>
      </c>
      <c r="E81" s="496">
        <f t="shared" si="31"/>
        <v>239033.68</v>
      </c>
      <c r="F81" s="496">
        <f t="shared" si="31"/>
        <v>166071</v>
      </c>
      <c r="G81" s="496">
        <f t="shared" si="31"/>
        <v>160770</v>
      </c>
      <c r="H81" s="496">
        <f t="shared" si="31"/>
        <v>52130</v>
      </c>
      <c r="I81" s="496">
        <f t="shared" si="31"/>
        <v>48001</v>
      </c>
      <c r="J81" s="496">
        <f t="shared" si="31"/>
        <v>72962.679999999993</v>
      </c>
      <c r="K81" s="503">
        <f>+F81/E81*1</f>
        <v>0.69475983468103741</v>
      </c>
    </row>
    <row r="82" spans="1:11" x14ac:dyDescent="0.25">
      <c r="A82" s="504">
        <v>26101</v>
      </c>
      <c r="B82" s="524" t="s">
        <v>465</v>
      </c>
      <c r="C82" s="496">
        <v>168300</v>
      </c>
      <c r="D82" s="496">
        <v>70733.679999999993</v>
      </c>
      <c r="E82" s="497">
        <f>C82+D82</f>
        <v>239033.68</v>
      </c>
      <c r="F82" s="496">
        <v>166071</v>
      </c>
      <c r="G82" s="496">
        <v>160770</v>
      </c>
      <c r="H82" s="496">
        <f>F82-'[2]ETCA-II-09-A'!F80</f>
        <v>52130</v>
      </c>
      <c r="I82" s="496">
        <f>G82-'[2]ETCA-II-09-A'!G80</f>
        <v>48001</v>
      </c>
      <c r="J82" s="496">
        <f>+E82-F82</f>
        <v>72962.679999999993</v>
      </c>
      <c r="K82" s="503">
        <f>+F82/E82*1</f>
        <v>0.69475983468103741</v>
      </c>
    </row>
    <row r="83" spans="1:11" x14ac:dyDescent="0.25">
      <c r="A83" s="504">
        <v>26102</v>
      </c>
      <c r="B83" s="524" t="s">
        <v>466</v>
      </c>
      <c r="C83" s="496">
        <v>0</v>
      </c>
      <c r="D83" s="496"/>
      <c r="E83" s="497">
        <f>C83+D83</f>
        <v>0</v>
      </c>
      <c r="F83" s="496">
        <v>0</v>
      </c>
      <c r="G83" s="496">
        <v>0</v>
      </c>
      <c r="H83" s="496">
        <f>F83-'[2]ETCA-II-09-A'!F81</f>
        <v>0</v>
      </c>
      <c r="I83" s="496">
        <f>G83-'[2]ETCA-II-09-A'!G81</f>
        <v>0</v>
      </c>
      <c r="J83" s="496">
        <f>+E83-F83</f>
        <v>0</v>
      </c>
      <c r="K83" s="503">
        <v>0</v>
      </c>
    </row>
    <row r="84" spans="1:11" x14ac:dyDescent="0.25">
      <c r="A84" s="517">
        <v>2700</v>
      </c>
      <c r="B84" s="521" t="s">
        <v>554</v>
      </c>
      <c r="C84" s="335">
        <f t="shared" ref="C84:J84" si="32">C85+C87</f>
        <v>107500</v>
      </c>
      <c r="D84" s="335">
        <f t="shared" si="32"/>
        <v>-61380</v>
      </c>
      <c r="E84" s="335">
        <f t="shared" si="32"/>
        <v>46120</v>
      </c>
      <c r="F84" s="335">
        <f t="shared" si="32"/>
        <v>5146</v>
      </c>
      <c r="G84" s="335">
        <f t="shared" si="32"/>
        <v>5145.95</v>
      </c>
      <c r="H84" s="335">
        <f t="shared" si="32"/>
        <v>0</v>
      </c>
      <c r="I84" s="335">
        <f t="shared" si="32"/>
        <v>0</v>
      </c>
      <c r="J84" s="335">
        <f t="shared" si="32"/>
        <v>40974</v>
      </c>
      <c r="K84" s="514">
        <f>+F84/E84*1</f>
        <v>0.11157849089332177</v>
      </c>
    </row>
    <row r="85" spans="1:11" x14ac:dyDescent="0.25">
      <c r="A85" s="501">
        <v>271</v>
      </c>
      <c r="B85" s="521" t="s">
        <v>467</v>
      </c>
      <c r="C85" s="496">
        <f t="shared" ref="C85:J85" si="33">C86</f>
        <v>107500</v>
      </c>
      <c r="D85" s="496">
        <f t="shared" si="33"/>
        <v>-61380</v>
      </c>
      <c r="E85" s="496">
        <f t="shared" si="33"/>
        <v>46120</v>
      </c>
      <c r="F85" s="496">
        <f t="shared" si="33"/>
        <v>5146</v>
      </c>
      <c r="G85" s="496">
        <f t="shared" si="33"/>
        <v>5145.95</v>
      </c>
      <c r="H85" s="496">
        <f t="shared" si="33"/>
        <v>0</v>
      </c>
      <c r="I85" s="496">
        <f t="shared" si="33"/>
        <v>0</v>
      </c>
      <c r="J85" s="496">
        <f t="shared" si="33"/>
        <v>40974</v>
      </c>
      <c r="K85" s="503">
        <f>+F85/E85*1</f>
        <v>0.11157849089332177</v>
      </c>
    </row>
    <row r="86" spans="1:11" x14ac:dyDescent="0.25">
      <c r="A86" s="504">
        <v>27101</v>
      </c>
      <c r="B86" s="524" t="s">
        <v>467</v>
      </c>
      <c r="C86" s="496">
        <v>107500</v>
      </c>
      <c r="D86" s="496">
        <v>-61380</v>
      </c>
      <c r="E86" s="497">
        <f>C86+D86</f>
        <v>46120</v>
      </c>
      <c r="F86" s="496">
        <v>5146</v>
      </c>
      <c r="G86" s="496">
        <v>5145.95</v>
      </c>
      <c r="H86" s="496">
        <f>F86-'[2]ETCA-II-09-A'!F84</f>
        <v>0</v>
      </c>
      <c r="I86" s="496">
        <f>G86-'[2]ETCA-II-09-A'!G84</f>
        <v>0</v>
      </c>
      <c r="J86" s="496">
        <f>E86-F86</f>
        <v>40974</v>
      </c>
      <c r="K86" s="503">
        <f>+F86/E86*1</f>
        <v>0.11157849089332177</v>
      </c>
    </row>
    <row r="87" spans="1:11" x14ac:dyDescent="0.25">
      <c r="A87" s="501">
        <v>272</v>
      </c>
      <c r="B87" s="521" t="s">
        <v>468</v>
      </c>
      <c r="C87" s="496">
        <f t="shared" ref="C87:J87" si="34">C88</f>
        <v>0</v>
      </c>
      <c r="D87" s="496">
        <f t="shared" si="34"/>
        <v>0</v>
      </c>
      <c r="E87" s="496">
        <f t="shared" si="34"/>
        <v>0</v>
      </c>
      <c r="F87" s="496">
        <f t="shared" si="34"/>
        <v>0</v>
      </c>
      <c r="G87" s="496">
        <f t="shared" si="34"/>
        <v>0</v>
      </c>
      <c r="H87" s="496">
        <f t="shared" si="34"/>
        <v>0</v>
      </c>
      <c r="I87" s="496">
        <f t="shared" si="34"/>
        <v>0</v>
      </c>
      <c r="J87" s="496">
        <f t="shared" si="34"/>
        <v>0</v>
      </c>
      <c r="K87" s="503">
        <v>0</v>
      </c>
    </row>
    <row r="88" spans="1:11" x14ac:dyDescent="0.25">
      <c r="A88" s="504">
        <v>27201</v>
      </c>
      <c r="B88" s="524" t="s">
        <v>468</v>
      </c>
      <c r="C88" s="496">
        <v>0</v>
      </c>
      <c r="D88" s="496">
        <v>0</v>
      </c>
      <c r="E88" s="497">
        <v>0</v>
      </c>
      <c r="F88" s="496">
        <v>0</v>
      </c>
      <c r="G88" s="496">
        <v>0</v>
      </c>
      <c r="H88" s="496">
        <f>F88-'[2]ETCA-II-09-A'!F86</f>
        <v>0</v>
      </c>
      <c r="I88" s="496">
        <f>G88-'[2]ETCA-II-09-A'!G86</f>
        <v>0</v>
      </c>
      <c r="J88" s="496">
        <f>E88-F88</f>
        <v>0</v>
      </c>
      <c r="K88" s="503">
        <v>0</v>
      </c>
    </row>
    <row r="89" spans="1:11" x14ac:dyDescent="0.25">
      <c r="A89" s="529">
        <v>2800</v>
      </c>
      <c r="B89" s="521" t="s">
        <v>555</v>
      </c>
      <c r="C89" s="496">
        <f t="shared" ref="C89:J90" si="35">C90</f>
        <v>0</v>
      </c>
      <c r="D89" s="496">
        <f t="shared" si="35"/>
        <v>0</v>
      </c>
      <c r="E89" s="496">
        <f t="shared" si="35"/>
        <v>0</v>
      </c>
      <c r="F89" s="496">
        <f t="shared" si="35"/>
        <v>0</v>
      </c>
      <c r="G89" s="496">
        <f t="shared" si="35"/>
        <v>0</v>
      </c>
      <c r="H89" s="496">
        <f t="shared" si="35"/>
        <v>0</v>
      </c>
      <c r="I89" s="496">
        <f t="shared" si="35"/>
        <v>0</v>
      </c>
      <c r="J89" s="496">
        <f t="shared" si="35"/>
        <v>0</v>
      </c>
      <c r="K89" s="503">
        <v>0</v>
      </c>
    </row>
    <row r="90" spans="1:11" x14ac:dyDescent="0.25">
      <c r="A90" s="504">
        <v>282</v>
      </c>
      <c r="B90" s="521" t="s">
        <v>469</v>
      </c>
      <c r="C90" s="496">
        <f t="shared" si="35"/>
        <v>0</v>
      </c>
      <c r="D90" s="496">
        <f t="shared" si="35"/>
        <v>0</v>
      </c>
      <c r="E90" s="496">
        <f t="shared" si="35"/>
        <v>0</v>
      </c>
      <c r="F90" s="496">
        <f t="shared" si="35"/>
        <v>0</v>
      </c>
      <c r="G90" s="496">
        <f t="shared" si="35"/>
        <v>0</v>
      </c>
      <c r="H90" s="496">
        <f t="shared" si="35"/>
        <v>0</v>
      </c>
      <c r="I90" s="496">
        <f t="shared" si="35"/>
        <v>0</v>
      </c>
      <c r="J90" s="496">
        <f t="shared" si="35"/>
        <v>0</v>
      </c>
      <c r="K90" s="503">
        <v>0</v>
      </c>
    </row>
    <row r="91" spans="1:11" x14ac:dyDescent="0.25">
      <c r="A91" s="504">
        <v>28201</v>
      </c>
      <c r="B91" s="524" t="s">
        <v>469</v>
      </c>
      <c r="C91" s="496">
        <v>0</v>
      </c>
      <c r="D91" s="496">
        <v>0</v>
      </c>
      <c r="E91" s="497">
        <f>C91+D91</f>
        <v>0</v>
      </c>
      <c r="F91" s="496">
        <v>0</v>
      </c>
      <c r="G91" s="496">
        <v>0</v>
      </c>
      <c r="H91" s="496">
        <f>F91-'[2]ETCA-II-09-A'!F89</f>
        <v>0</v>
      </c>
      <c r="I91" s="496">
        <f>G91-'[2]ETCA-II-09-A'!G89</f>
        <v>0</v>
      </c>
      <c r="J91" s="496">
        <v>0</v>
      </c>
      <c r="K91" s="503">
        <v>0</v>
      </c>
    </row>
    <row r="92" spans="1:11" ht="39.75" customHeight="1" x14ac:dyDescent="0.25">
      <c r="A92" s="517">
        <v>2900</v>
      </c>
      <c r="B92" s="530" t="s">
        <v>470</v>
      </c>
      <c r="C92" s="335">
        <f t="shared" ref="C92:J92" si="36">C93+C95+C98+C100</f>
        <v>818095</v>
      </c>
      <c r="D92" s="335">
        <f t="shared" si="36"/>
        <v>-64252.98000000001</v>
      </c>
      <c r="E92" s="335">
        <f t="shared" si="36"/>
        <v>753842.02</v>
      </c>
      <c r="F92" s="335">
        <f t="shared" si="36"/>
        <v>188426.61</v>
      </c>
      <c r="G92" s="335">
        <f t="shared" si="36"/>
        <v>95593.61</v>
      </c>
      <c r="H92" s="335">
        <f t="shared" si="36"/>
        <v>98149.02</v>
      </c>
      <c r="I92" s="335">
        <f t="shared" si="36"/>
        <v>5316.02</v>
      </c>
      <c r="J92" s="335">
        <f t="shared" si="36"/>
        <v>565415.41</v>
      </c>
      <c r="K92" s="514">
        <f t="shared" ref="K92:K102" si="37">+F92/E92*1</f>
        <v>0.24995503699833552</v>
      </c>
    </row>
    <row r="93" spans="1:11" x14ac:dyDescent="0.25">
      <c r="A93" s="501">
        <v>291</v>
      </c>
      <c r="B93" s="526" t="s">
        <v>471</v>
      </c>
      <c r="C93" s="496">
        <f t="shared" ref="C93:J93" si="38">+C94</f>
        <v>13850</v>
      </c>
      <c r="D93" s="496">
        <f t="shared" si="38"/>
        <v>13582.46</v>
      </c>
      <c r="E93" s="496">
        <f t="shared" si="38"/>
        <v>27432.46</v>
      </c>
      <c r="F93" s="496">
        <f t="shared" si="38"/>
        <v>19228</v>
      </c>
      <c r="G93" s="496">
        <f t="shared" si="38"/>
        <v>19228</v>
      </c>
      <c r="H93" s="496">
        <f t="shared" si="38"/>
        <v>0</v>
      </c>
      <c r="I93" s="496">
        <f t="shared" si="38"/>
        <v>0</v>
      </c>
      <c r="J93" s="496">
        <f t="shared" si="38"/>
        <v>8204.4599999999991</v>
      </c>
      <c r="K93" s="503">
        <f t="shared" si="37"/>
        <v>0.70092146311340653</v>
      </c>
    </row>
    <row r="94" spans="1:11" x14ac:dyDescent="0.25">
      <c r="A94" s="504">
        <v>29101</v>
      </c>
      <c r="B94" s="524" t="s">
        <v>471</v>
      </c>
      <c r="C94" s="496">
        <v>13850</v>
      </c>
      <c r="D94" s="496">
        <v>13582.46</v>
      </c>
      <c r="E94" s="497">
        <f>C94+D94</f>
        <v>27432.46</v>
      </c>
      <c r="F94" s="496">
        <v>19228</v>
      </c>
      <c r="G94" s="496">
        <v>19228</v>
      </c>
      <c r="H94" s="496">
        <f>F94-'[2]ETCA-II-09-A'!F92</f>
        <v>0</v>
      </c>
      <c r="I94" s="496">
        <f>G94-'[2]ETCA-II-09-A'!G92</f>
        <v>0</v>
      </c>
      <c r="J94" s="496">
        <f>+E94-F94</f>
        <v>8204.4599999999991</v>
      </c>
      <c r="K94" s="503">
        <f t="shared" si="37"/>
        <v>0.70092146311340653</v>
      </c>
    </row>
    <row r="95" spans="1:11" x14ac:dyDescent="0.25">
      <c r="A95" s="501">
        <v>292</v>
      </c>
      <c r="B95" s="521" t="s">
        <v>472</v>
      </c>
      <c r="C95" s="496">
        <f t="shared" ref="C95:J95" si="39">C96+C97</f>
        <v>95820</v>
      </c>
      <c r="D95" s="496">
        <f t="shared" si="39"/>
        <v>-42689</v>
      </c>
      <c r="E95" s="496">
        <f t="shared" si="39"/>
        <v>53131</v>
      </c>
      <c r="F95" s="496">
        <f t="shared" si="39"/>
        <v>14903.61</v>
      </c>
      <c r="G95" s="496">
        <f t="shared" si="39"/>
        <v>14903.61</v>
      </c>
      <c r="H95" s="496">
        <f t="shared" si="39"/>
        <v>0</v>
      </c>
      <c r="I95" s="496">
        <f t="shared" si="39"/>
        <v>0</v>
      </c>
      <c r="J95" s="496">
        <f t="shared" si="39"/>
        <v>38227.39</v>
      </c>
      <c r="K95" s="503">
        <f t="shared" si="37"/>
        <v>0.28050686040164874</v>
      </c>
    </row>
    <row r="96" spans="1:11" x14ac:dyDescent="0.25">
      <c r="A96" s="504">
        <v>29201</v>
      </c>
      <c r="B96" s="524" t="s">
        <v>472</v>
      </c>
      <c r="C96" s="496">
        <v>61580</v>
      </c>
      <c r="D96" s="496">
        <v>-20500</v>
      </c>
      <c r="E96" s="497">
        <f>C96+D96</f>
        <v>41080</v>
      </c>
      <c r="F96" s="496">
        <v>2853.6</v>
      </c>
      <c r="G96" s="496">
        <v>2853.6</v>
      </c>
      <c r="H96" s="496">
        <f>F96-'[2]ETCA-II-09-A'!$F94</f>
        <v>0</v>
      </c>
      <c r="I96" s="496">
        <f>G96-'[2]ETCA-II-09-A'!$F94</f>
        <v>0</v>
      </c>
      <c r="J96" s="496">
        <f>E96-F96</f>
        <v>38226.400000000001</v>
      </c>
      <c r="K96" s="503">
        <f t="shared" si="37"/>
        <v>6.9464459591041861E-2</v>
      </c>
    </row>
    <row r="97" spans="1:13" x14ac:dyDescent="0.25">
      <c r="A97" s="504">
        <v>29301</v>
      </c>
      <c r="B97" s="524" t="s">
        <v>473</v>
      </c>
      <c r="C97" s="496">
        <v>34240</v>
      </c>
      <c r="D97" s="496">
        <v>-22189</v>
      </c>
      <c r="E97" s="497">
        <f>C97+D97</f>
        <v>12051</v>
      </c>
      <c r="F97" s="496">
        <v>12050.01</v>
      </c>
      <c r="G97" s="496">
        <v>12050.01</v>
      </c>
      <c r="H97" s="496">
        <f>F97-'[2]ETCA-II-09-A'!F95</f>
        <v>0</v>
      </c>
      <c r="I97" s="496">
        <f>G97-'[2]ETCA-II-09-A'!G95</f>
        <v>0</v>
      </c>
      <c r="J97" s="496">
        <f>E97-F97</f>
        <v>0.98999999999978172</v>
      </c>
      <c r="K97" s="503">
        <f t="shared" si="37"/>
        <v>0.99991784914115012</v>
      </c>
    </row>
    <row r="98" spans="1:13" ht="27" customHeight="1" x14ac:dyDescent="0.25">
      <c r="A98" s="501">
        <v>294</v>
      </c>
      <c r="B98" s="518" t="s">
        <v>474</v>
      </c>
      <c r="C98" s="496">
        <f t="shared" ref="C98:J98" si="40">SUM(C99)</f>
        <v>639395</v>
      </c>
      <c r="D98" s="496">
        <f t="shared" si="40"/>
        <v>-64082.44</v>
      </c>
      <c r="E98" s="496">
        <f t="shared" si="40"/>
        <v>575312.56000000006</v>
      </c>
      <c r="F98" s="496">
        <f t="shared" si="40"/>
        <v>113703</v>
      </c>
      <c r="G98" s="496">
        <f t="shared" si="40"/>
        <v>20870</v>
      </c>
      <c r="H98" s="496">
        <f t="shared" si="40"/>
        <v>92833</v>
      </c>
      <c r="I98" s="496">
        <f t="shared" si="40"/>
        <v>0</v>
      </c>
      <c r="J98" s="496">
        <f t="shared" si="40"/>
        <v>461609.56000000006</v>
      </c>
      <c r="K98" s="503">
        <f t="shared" si="37"/>
        <v>0.19763691583580234</v>
      </c>
    </row>
    <row r="99" spans="1:13" s="505" customFormat="1" ht="25.5" x14ac:dyDescent="0.25">
      <c r="A99" s="504">
        <v>29401</v>
      </c>
      <c r="B99" s="519" t="s">
        <v>474</v>
      </c>
      <c r="C99" s="496">
        <v>639395</v>
      </c>
      <c r="D99" s="496">
        <v>-64082.44</v>
      </c>
      <c r="E99" s="497">
        <f>C99+D99</f>
        <v>575312.56000000006</v>
      </c>
      <c r="F99" s="496">
        <v>113703</v>
      </c>
      <c r="G99" s="496">
        <v>20870</v>
      </c>
      <c r="H99" s="496">
        <f>F99-'[2]ETCA-II-09-A'!F97</f>
        <v>92833</v>
      </c>
      <c r="I99" s="496">
        <f>G99-'[2]ETCA-II-09-A'!G97</f>
        <v>0</v>
      </c>
      <c r="J99" s="496">
        <f>+E99-F99</f>
        <v>461609.56000000006</v>
      </c>
      <c r="K99" s="503">
        <f t="shared" si="37"/>
        <v>0.19763691583580234</v>
      </c>
    </row>
    <row r="100" spans="1:13" s="505" customFormat="1" x14ac:dyDescent="0.25">
      <c r="A100" s="501">
        <v>296</v>
      </c>
      <c r="B100" s="518" t="s">
        <v>475</v>
      </c>
      <c r="C100" s="496">
        <f t="shared" ref="C100:J100" si="41">C101+C102</f>
        <v>69030</v>
      </c>
      <c r="D100" s="496">
        <f t="shared" si="41"/>
        <v>28936</v>
      </c>
      <c r="E100" s="496">
        <f t="shared" si="41"/>
        <v>97966</v>
      </c>
      <c r="F100" s="496">
        <f t="shared" si="41"/>
        <v>40592</v>
      </c>
      <c r="G100" s="496">
        <f t="shared" si="41"/>
        <v>40592</v>
      </c>
      <c r="H100" s="496">
        <f t="shared" si="41"/>
        <v>5316.02</v>
      </c>
      <c r="I100" s="496">
        <f t="shared" si="41"/>
        <v>5316.02</v>
      </c>
      <c r="J100" s="496">
        <f t="shared" si="41"/>
        <v>57374</v>
      </c>
      <c r="K100" s="503">
        <f t="shared" si="37"/>
        <v>0.41434783496315047</v>
      </c>
    </row>
    <row r="101" spans="1:13" s="505" customFormat="1" ht="18.75" customHeight="1" x14ac:dyDescent="0.25">
      <c r="A101" s="504">
        <v>29601</v>
      </c>
      <c r="B101" s="519" t="s">
        <v>476</v>
      </c>
      <c r="C101" s="496">
        <v>63000</v>
      </c>
      <c r="D101" s="496"/>
      <c r="E101" s="497">
        <f>C101+D101</f>
        <v>63000</v>
      </c>
      <c r="F101" s="496">
        <v>16031</v>
      </c>
      <c r="G101" s="496">
        <v>16031</v>
      </c>
      <c r="H101" s="496">
        <f>F101-'[2]ETCA-II-09-A'!F99</f>
        <v>5316.02</v>
      </c>
      <c r="I101" s="496">
        <f>G101-'[2]ETCA-II-09-A'!G99</f>
        <v>5316.02</v>
      </c>
      <c r="J101" s="496">
        <f>E101-F101</f>
        <v>46969</v>
      </c>
      <c r="K101" s="503">
        <f t="shared" si="37"/>
        <v>0.25446031746031744</v>
      </c>
    </row>
    <row r="102" spans="1:13" s="505" customFormat="1" ht="22.5" customHeight="1" thickBot="1" x14ac:dyDescent="0.3">
      <c r="A102" s="504">
        <v>29901</v>
      </c>
      <c r="B102" s="519" t="s">
        <v>477</v>
      </c>
      <c r="C102" s="496">
        <v>6030</v>
      </c>
      <c r="D102" s="496">
        <v>28936</v>
      </c>
      <c r="E102" s="497">
        <f>C102+D102</f>
        <v>34966</v>
      </c>
      <c r="F102" s="496">
        <v>24561</v>
      </c>
      <c r="G102" s="496">
        <v>24561</v>
      </c>
      <c r="H102" s="496">
        <f>F102-'[2]ETCA-II-09-A'!$F100</f>
        <v>0</v>
      </c>
      <c r="I102" s="496">
        <f>G102-'[2]ETCA-II-09-A'!$F100</f>
        <v>0</v>
      </c>
      <c r="J102" s="496">
        <f>E102-F102</f>
        <v>10405</v>
      </c>
      <c r="K102" s="503">
        <f t="shared" si="37"/>
        <v>0.70242521306411942</v>
      </c>
    </row>
    <row r="103" spans="1:13" ht="38.25" x14ac:dyDescent="0.25">
      <c r="A103" s="808" t="s">
        <v>151</v>
      </c>
      <c r="B103" s="809"/>
      <c r="C103" s="548" t="s">
        <v>210</v>
      </c>
      <c r="D103" s="558" t="s">
        <v>152</v>
      </c>
      <c r="E103" s="728" t="s">
        <v>211</v>
      </c>
      <c r="F103" s="728" t="s">
        <v>320</v>
      </c>
      <c r="G103" s="728" t="s">
        <v>321</v>
      </c>
      <c r="H103" s="728" t="s">
        <v>913</v>
      </c>
      <c r="I103" s="728" t="s">
        <v>914</v>
      </c>
      <c r="J103" s="548" t="s">
        <v>328</v>
      </c>
      <c r="K103" s="728" t="s">
        <v>213</v>
      </c>
    </row>
    <row r="104" spans="1:13" ht="15.75" thickBot="1" x14ac:dyDescent="0.3">
      <c r="A104" s="818" t="s">
        <v>176</v>
      </c>
      <c r="B104" s="819"/>
      <c r="C104" s="550" t="s">
        <v>187</v>
      </c>
      <c r="D104" s="549" t="s">
        <v>188</v>
      </c>
      <c r="E104" s="549" t="s">
        <v>154</v>
      </c>
      <c r="F104" s="549" t="s">
        <v>189</v>
      </c>
      <c r="G104" s="549" t="s">
        <v>190</v>
      </c>
      <c r="H104" s="549" t="s">
        <v>915</v>
      </c>
      <c r="I104" s="549" t="s">
        <v>916</v>
      </c>
      <c r="J104" s="549" t="s">
        <v>917</v>
      </c>
      <c r="K104" s="549" t="s">
        <v>963</v>
      </c>
    </row>
    <row r="105" spans="1:13" x14ac:dyDescent="0.25">
      <c r="A105" s="512">
        <v>3000</v>
      </c>
      <c r="B105" s="513" t="s">
        <v>24</v>
      </c>
      <c r="C105" s="335">
        <f t="shared" ref="C105:J105" si="42">+C106+C122+C130+C145+C150+C167+C179+C182</f>
        <v>12176058</v>
      </c>
      <c r="D105" s="335">
        <f t="shared" si="42"/>
        <v>0</v>
      </c>
      <c r="E105" s="335">
        <f t="shared" si="42"/>
        <v>12176058</v>
      </c>
      <c r="F105" s="335">
        <f t="shared" si="42"/>
        <v>10565678.74</v>
      </c>
      <c r="G105" s="335">
        <f t="shared" si="42"/>
        <v>8233452</v>
      </c>
      <c r="H105" s="335">
        <f t="shared" si="42"/>
        <v>3937935</v>
      </c>
      <c r="I105" s="335">
        <f t="shared" si="42"/>
        <v>2440183</v>
      </c>
      <c r="J105" s="335">
        <f t="shared" si="42"/>
        <v>1630305.26</v>
      </c>
      <c r="K105" s="514">
        <f t="shared" ref="K105:K120" si="43">+F105/E105*1</f>
        <v>0.86774214938857885</v>
      </c>
      <c r="L105" s="515"/>
      <c r="M105" s="515"/>
    </row>
    <row r="106" spans="1:13" x14ac:dyDescent="0.25">
      <c r="A106" s="517">
        <v>3100</v>
      </c>
      <c r="B106" s="518" t="s">
        <v>478</v>
      </c>
      <c r="C106" s="335">
        <f t="shared" ref="C106:J106" si="44">+C107+C109+C111+C113+C115+C117+C119</f>
        <v>1211102</v>
      </c>
      <c r="D106" s="335">
        <f t="shared" si="44"/>
        <v>-103441.15</v>
      </c>
      <c r="E106" s="335">
        <f t="shared" si="44"/>
        <v>1107660.8500000001</v>
      </c>
      <c r="F106" s="335">
        <f t="shared" si="44"/>
        <v>780629</v>
      </c>
      <c r="G106" s="335">
        <f t="shared" si="44"/>
        <v>745138</v>
      </c>
      <c r="H106" s="335">
        <f t="shared" si="44"/>
        <v>332893</v>
      </c>
      <c r="I106" s="335">
        <f t="shared" si="44"/>
        <v>319632</v>
      </c>
      <c r="J106" s="335">
        <f t="shared" si="44"/>
        <v>327031.84999999998</v>
      </c>
      <c r="K106" s="514">
        <f t="shared" si="43"/>
        <v>0.70475452842808328</v>
      </c>
    </row>
    <row r="107" spans="1:13" x14ac:dyDescent="0.25">
      <c r="A107" s="501">
        <v>311</v>
      </c>
      <c r="B107" s="518" t="s">
        <v>479</v>
      </c>
      <c r="C107" s="496">
        <f t="shared" ref="C107:J107" si="45">C108</f>
        <v>605202</v>
      </c>
      <c r="D107" s="496">
        <v>-100000</v>
      </c>
      <c r="E107" s="496">
        <f>E108</f>
        <v>505202</v>
      </c>
      <c r="F107" s="496">
        <f t="shared" si="45"/>
        <v>351284</v>
      </c>
      <c r="G107" s="496">
        <f t="shared" si="45"/>
        <v>351284</v>
      </c>
      <c r="H107" s="496">
        <f t="shared" si="45"/>
        <v>176653</v>
      </c>
      <c r="I107" s="496">
        <f t="shared" si="45"/>
        <v>176653</v>
      </c>
      <c r="J107" s="496">
        <f t="shared" si="45"/>
        <v>153918</v>
      </c>
      <c r="K107" s="503">
        <f t="shared" si="43"/>
        <v>0.69533374768904321</v>
      </c>
    </row>
    <row r="108" spans="1:13" x14ac:dyDescent="0.25">
      <c r="A108" s="504">
        <v>31101</v>
      </c>
      <c r="B108" s="524" t="s">
        <v>480</v>
      </c>
      <c r="C108" s="496">
        <v>605202</v>
      </c>
      <c r="D108" s="496">
        <v>-100000</v>
      </c>
      <c r="E108" s="496">
        <f>C108+D108</f>
        <v>505202</v>
      </c>
      <c r="F108" s="496">
        <v>351284</v>
      </c>
      <c r="G108" s="496">
        <v>351284</v>
      </c>
      <c r="H108" s="496">
        <f>F108-'[2]ETCA-II-09-A'!F105</f>
        <v>176653</v>
      </c>
      <c r="I108" s="496">
        <f>G108-'[2]ETCA-II-09-A'!G105</f>
        <v>176653</v>
      </c>
      <c r="J108" s="496">
        <f>+E108-F108</f>
        <v>153918</v>
      </c>
      <c r="K108" s="503">
        <f t="shared" si="43"/>
        <v>0.69533374768904321</v>
      </c>
    </row>
    <row r="109" spans="1:13" x14ac:dyDescent="0.25">
      <c r="A109" s="501">
        <v>313</v>
      </c>
      <c r="B109" s="521" t="s">
        <v>481</v>
      </c>
      <c r="C109" s="496">
        <f t="shared" ref="C109:J109" si="46">+C110</f>
        <v>57800</v>
      </c>
      <c r="D109" s="496">
        <f t="shared" si="46"/>
        <v>-20000</v>
      </c>
      <c r="E109" s="496">
        <f t="shared" si="46"/>
        <v>37800</v>
      </c>
      <c r="F109" s="496">
        <f t="shared" si="46"/>
        <v>19233</v>
      </c>
      <c r="G109" s="496">
        <f t="shared" si="46"/>
        <v>19233</v>
      </c>
      <c r="H109" s="496">
        <f t="shared" si="46"/>
        <v>5515</v>
      </c>
      <c r="I109" s="496">
        <f t="shared" si="46"/>
        <v>5515</v>
      </c>
      <c r="J109" s="496">
        <f t="shared" si="46"/>
        <v>18567</v>
      </c>
      <c r="K109" s="503">
        <f t="shared" si="43"/>
        <v>0.50880952380952382</v>
      </c>
    </row>
    <row r="110" spans="1:13" x14ac:dyDescent="0.25">
      <c r="A110" s="504">
        <v>31301</v>
      </c>
      <c r="B110" s="524" t="s">
        <v>481</v>
      </c>
      <c r="C110" s="496">
        <v>57800</v>
      </c>
      <c r="D110" s="496">
        <v>-20000</v>
      </c>
      <c r="E110" s="497">
        <f>C110+D110</f>
        <v>37800</v>
      </c>
      <c r="F110" s="496">
        <v>19233</v>
      </c>
      <c r="G110" s="496">
        <v>19233</v>
      </c>
      <c r="H110" s="496">
        <f>F110-'[2]ETCA-II-09-A'!F107</f>
        <v>5515</v>
      </c>
      <c r="I110" s="496">
        <f>G110-'[2]ETCA-II-09-A'!G107</f>
        <v>5515</v>
      </c>
      <c r="J110" s="496">
        <f>+E110-F110</f>
        <v>18567</v>
      </c>
      <c r="K110" s="503">
        <f t="shared" si="43"/>
        <v>0.50880952380952382</v>
      </c>
    </row>
    <row r="111" spans="1:13" x14ac:dyDescent="0.25">
      <c r="A111" s="501">
        <v>314</v>
      </c>
      <c r="B111" s="521" t="s">
        <v>482</v>
      </c>
      <c r="C111" s="496">
        <f t="shared" ref="C111:J111" si="47">+C112</f>
        <v>169200</v>
      </c>
      <c r="D111" s="496">
        <f t="shared" si="47"/>
        <v>0</v>
      </c>
      <c r="E111" s="496">
        <f t="shared" si="47"/>
        <v>169200</v>
      </c>
      <c r="F111" s="496">
        <f t="shared" si="47"/>
        <v>117698</v>
      </c>
      <c r="G111" s="496">
        <f t="shared" si="47"/>
        <v>117698</v>
      </c>
      <c r="H111" s="496">
        <f t="shared" si="47"/>
        <v>52310</v>
      </c>
      <c r="I111" s="496">
        <f t="shared" si="47"/>
        <v>52310</v>
      </c>
      <c r="J111" s="496">
        <f t="shared" si="47"/>
        <v>51502</v>
      </c>
      <c r="K111" s="503">
        <f t="shared" si="43"/>
        <v>0.69561465721040194</v>
      </c>
    </row>
    <row r="112" spans="1:13" x14ac:dyDescent="0.25">
      <c r="A112" s="504">
        <v>31401</v>
      </c>
      <c r="B112" s="524" t="s">
        <v>482</v>
      </c>
      <c r="C112" s="496">
        <v>169200</v>
      </c>
      <c r="D112" s="496">
        <v>0</v>
      </c>
      <c r="E112" s="497">
        <f>C112+D112</f>
        <v>169200</v>
      </c>
      <c r="F112" s="496">
        <v>117698</v>
      </c>
      <c r="G112" s="496">
        <v>117698</v>
      </c>
      <c r="H112" s="496">
        <f>F112-'[2]ETCA-II-09-A'!F109</f>
        <v>52310</v>
      </c>
      <c r="I112" s="496">
        <f>G112-'[2]ETCA-II-09-A'!G109</f>
        <v>52310</v>
      </c>
      <c r="J112" s="496">
        <f>+E112-F112</f>
        <v>51502</v>
      </c>
      <c r="K112" s="503">
        <f t="shared" si="43"/>
        <v>0.69561465721040194</v>
      </c>
    </row>
    <row r="113" spans="1:11" x14ac:dyDescent="0.25">
      <c r="A113" s="501">
        <v>315</v>
      </c>
      <c r="B113" s="521" t="s">
        <v>483</v>
      </c>
      <c r="C113" s="496">
        <f t="shared" ref="C113:J113" si="48">+C114</f>
        <v>27000</v>
      </c>
      <c r="D113" s="496">
        <f t="shared" si="48"/>
        <v>15000</v>
      </c>
      <c r="E113" s="496">
        <f t="shared" si="48"/>
        <v>42000</v>
      </c>
      <c r="F113" s="496">
        <f t="shared" si="48"/>
        <v>36391</v>
      </c>
      <c r="G113" s="496">
        <f t="shared" si="48"/>
        <v>28181</v>
      </c>
      <c r="H113" s="496">
        <f t="shared" si="48"/>
        <v>15160</v>
      </c>
      <c r="I113" s="496">
        <f t="shared" si="48"/>
        <v>6950</v>
      </c>
      <c r="J113" s="496">
        <f t="shared" si="48"/>
        <v>5609</v>
      </c>
      <c r="K113" s="503">
        <f t="shared" si="43"/>
        <v>0.86645238095238097</v>
      </c>
    </row>
    <row r="114" spans="1:11" x14ac:dyDescent="0.25">
      <c r="A114" s="504">
        <v>31501</v>
      </c>
      <c r="B114" s="524" t="s">
        <v>483</v>
      </c>
      <c r="C114" s="496">
        <v>27000</v>
      </c>
      <c r="D114" s="496">
        <f>37410-22410</f>
        <v>15000</v>
      </c>
      <c r="E114" s="497">
        <f>C114+D114</f>
        <v>42000</v>
      </c>
      <c r="F114" s="496">
        <v>36391</v>
      </c>
      <c r="G114" s="496">
        <v>28181</v>
      </c>
      <c r="H114" s="496">
        <f>F114-'[2]ETCA-II-09-A'!F111</f>
        <v>15160</v>
      </c>
      <c r="I114" s="496">
        <f>G114-'[2]ETCA-II-09-A'!G111</f>
        <v>6950</v>
      </c>
      <c r="J114" s="496">
        <f>+E114-F114</f>
        <v>5609</v>
      </c>
      <c r="K114" s="503">
        <f t="shared" si="43"/>
        <v>0.86645238095238097</v>
      </c>
    </row>
    <row r="115" spans="1:11" x14ac:dyDescent="0.25">
      <c r="A115" s="501">
        <v>316</v>
      </c>
      <c r="B115" s="521" t="s">
        <v>484</v>
      </c>
      <c r="C115" s="496">
        <f t="shared" ref="C115:J115" si="49">+C116</f>
        <v>62620</v>
      </c>
      <c r="D115" s="496">
        <f t="shared" si="49"/>
        <v>0</v>
      </c>
      <c r="E115" s="496">
        <f t="shared" si="49"/>
        <v>62620</v>
      </c>
      <c r="F115" s="496">
        <f t="shared" si="49"/>
        <v>51610</v>
      </c>
      <c r="G115" s="496">
        <f t="shared" si="49"/>
        <v>47817</v>
      </c>
      <c r="H115" s="496">
        <f t="shared" si="49"/>
        <v>15345</v>
      </c>
      <c r="I115" s="496">
        <f t="shared" si="49"/>
        <v>11552</v>
      </c>
      <c r="J115" s="496">
        <f t="shared" si="49"/>
        <v>11010</v>
      </c>
      <c r="K115" s="503">
        <f t="shared" si="43"/>
        <v>0.82417757904822742</v>
      </c>
    </row>
    <row r="116" spans="1:11" x14ac:dyDescent="0.25">
      <c r="A116" s="504">
        <v>31601</v>
      </c>
      <c r="B116" s="524" t="s">
        <v>484</v>
      </c>
      <c r="C116" s="496">
        <v>62620</v>
      </c>
      <c r="D116" s="496">
        <v>0</v>
      </c>
      <c r="E116" s="497">
        <f>C116+D116</f>
        <v>62620</v>
      </c>
      <c r="F116" s="496">
        <v>51610</v>
      </c>
      <c r="G116" s="496">
        <v>47817</v>
      </c>
      <c r="H116" s="496">
        <f>F116-'[2]ETCA-II-09-A'!F113</f>
        <v>15345</v>
      </c>
      <c r="I116" s="496">
        <f>G116-'[2]ETCA-II-09-A'!G113</f>
        <v>11552</v>
      </c>
      <c r="J116" s="496">
        <f>+E116-F116</f>
        <v>11010</v>
      </c>
      <c r="K116" s="503">
        <f t="shared" si="43"/>
        <v>0.82417757904822742</v>
      </c>
    </row>
    <row r="117" spans="1:11" ht="29.25" customHeight="1" x14ac:dyDescent="0.25">
      <c r="A117" s="501">
        <v>317</v>
      </c>
      <c r="B117" s="518" t="s">
        <v>485</v>
      </c>
      <c r="C117" s="496">
        <f t="shared" ref="C117:J117" si="50">+C118</f>
        <v>12180</v>
      </c>
      <c r="D117" s="496">
        <f t="shared" si="50"/>
        <v>0</v>
      </c>
      <c r="E117" s="496">
        <f t="shared" si="50"/>
        <v>12180</v>
      </c>
      <c r="F117" s="496">
        <f t="shared" si="50"/>
        <v>7264</v>
      </c>
      <c r="G117" s="496">
        <f t="shared" si="50"/>
        <v>6006</v>
      </c>
      <c r="H117" s="496">
        <f t="shared" si="50"/>
        <v>5548</v>
      </c>
      <c r="I117" s="496">
        <f t="shared" si="50"/>
        <v>4290</v>
      </c>
      <c r="J117" s="496">
        <f t="shared" si="50"/>
        <v>4916</v>
      </c>
      <c r="K117" s="503">
        <f t="shared" si="43"/>
        <v>0.59638752052545152</v>
      </c>
    </row>
    <row r="118" spans="1:11" ht="25.5" x14ac:dyDescent="0.25">
      <c r="A118" s="504">
        <v>31701</v>
      </c>
      <c r="B118" s="519" t="s">
        <v>486</v>
      </c>
      <c r="C118" s="496">
        <v>12180</v>
      </c>
      <c r="D118" s="496">
        <v>0</v>
      </c>
      <c r="E118" s="497">
        <f>C118+D118</f>
        <v>12180</v>
      </c>
      <c r="F118" s="496">
        <v>7264</v>
      </c>
      <c r="G118" s="496">
        <v>6006</v>
      </c>
      <c r="H118" s="496">
        <f>F118-'[2]ETCA-II-09-A'!F115</f>
        <v>5548</v>
      </c>
      <c r="I118" s="496">
        <f>G118-'[2]ETCA-II-09-A'!G115</f>
        <v>4290</v>
      </c>
      <c r="J118" s="496">
        <f>+E118-F118</f>
        <v>4916</v>
      </c>
      <c r="K118" s="503">
        <f t="shared" si="43"/>
        <v>0.59638752052545152</v>
      </c>
    </row>
    <row r="119" spans="1:11" x14ac:dyDescent="0.25">
      <c r="A119" s="501">
        <v>318</v>
      </c>
      <c r="B119" s="518" t="s">
        <v>487</v>
      </c>
      <c r="C119" s="496">
        <f t="shared" ref="C119:J119" si="51">C120+C121</f>
        <v>277100</v>
      </c>
      <c r="D119" s="496">
        <f t="shared" si="51"/>
        <v>1558.8500000000022</v>
      </c>
      <c r="E119" s="496">
        <f t="shared" si="51"/>
        <v>278658.84999999998</v>
      </c>
      <c r="F119" s="496">
        <f t="shared" si="51"/>
        <v>197149</v>
      </c>
      <c r="G119" s="496">
        <f t="shared" si="51"/>
        <v>174919</v>
      </c>
      <c r="H119" s="496">
        <f t="shared" si="51"/>
        <v>62362</v>
      </c>
      <c r="I119" s="496">
        <f t="shared" si="51"/>
        <v>62362</v>
      </c>
      <c r="J119" s="496">
        <f t="shared" si="51"/>
        <v>81509.849999999977</v>
      </c>
      <c r="K119" s="503">
        <f t="shared" si="43"/>
        <v>0.70749233336748507</v>
      </c>
    </row>
    <row r="120" spans="1:11" x14ac:dyDescent="0.25">
      <c r="A120" s="504">
        <v>31801</v>
      </c>
      <c r="B120" s="524" t="s">
        <v>488</v>
      </c>
      <c r="C120" s="496">
        <v>277100</v>
      </c>
      <c r="D120" s="496">
        <f>20912.72-19353.87</f>
        <v>1558.8500000000022</v>
      </c>
      <c r="E120" s="497">
        <f>C120+D120</f>
        <v>278658.84999999998</v>
      </c>
      <c r="F120" s="496">
        <v>197149</v>
      </c>
      <c r="G120" s="496">
        <v>174919</v>
      </c>
      <c r="H120" s="496">
        <f>F120-'[2]ETCA-II-09-A'!F117</f>
        <v>62362</v>
      </c>
      <c r="I120" s="496">
        <f>G120-'[2]ETCA-II-09-A'!G117</f>
        <v>62362</v>
      </c>
      <c r="J120" s="496">
        <f>+E120-F120</f>
        <v>81509.849999999977</v>
      </c>
      <c r="K120" s="503">
        <f t="shared" si="43"/>
        <v>0.70749233336748507</v>
      </c>
    </row>
    <row r="121" spans="1:11" x14ac:dyDescent="0.25">
      <c r="A121" s="504">
        <v>31901</v>
      </c>
      <c r="B121" s="524" t="s">
        <v>556</v>
      </c>
      <c r="C121" s="496"/>
      <c r="D121" s="496">
        <v>0</v>
      </c>
      <c r="E121" s="497">
        <f>C121+D121</f>
        <v>0</v>
      </c>
      <c r="F121" s="496">
        <v>0</v>
      </c>
      <c r="G121" s="496"/>
      <c r="H121" s="496">
        <f>F121-'[2]ETCA-II-09-A'!F118</f>
        <v>0</v>
      </c>
      <c r="I121" s="496">
        <f>G121-'[2]ETCA-II-09-A'!G118</f>
        <v>0</v>
      </c>
      <c r="J121" s="496">
        <f>+E121-F121</f>
        <v>0</v>
      </c>
      <c r="K121" s="503">
        <v>0</v>
      </c>
    </row>
    <row r="122" spans="1:11" x14ac:dyDescent="0.25">
      <c r="A122" s="517">
        <v>3200</v>
      </c>
      <c r="B122" s="518" t="s">
        <v>489</v>
      </c>
      <c r="C122" s="335">
        <f t="shared" ref="C122:J122" si="52">+C123+C125+C128</f>
        <v>429265</v>
      </c>
      <c r="D122" s="335">
        <f t="shared" si="52"/>
        <v>265000</v>
      </c>
      <c r="E122" s="335">
        <f t="shared" si="52"/>
        <v>694265</v>
      </c>
      <c r="F122" s="335">
        <f t="shared" si="52"/>
        <v>585863</v>
      </c>
      <c r="G122" s="335">
        <f t="shared" si="52"/>
        <v>465892</v>
      </c>
      <c r="H122" s="335">
        <f t="shared" si="52"/>
        <v>150321</v>
      </c>
      <c r="I122" s="335">
        <f t="shared" si="52"/>
        <v>45969</v>
      </c>
      <c r="J122" s="335">
        <f t="shared" si="52"/>
        <v>108402</v>
      </c>
      <c r="K122" s="514">
        <f>+F122/E122*1</f>
        <v>0.84386077362390444</v>
      </c>
    </row>
    <row r="123" spans="1:11" x14ac:dyDescent="0.25">
      <c r="A123" s="501">
        <v>322</v>
      </c>
      <c r="B123" s="518" t="s">
        <v>490</v>
      </c>
      <c r="C123" s="496">
        <f t="shared" ref="C123:J123" si="53">+C124</f>
        <v>0</v>
      </c>
      <c r="D123" s="496">
        <f t="shared" si="53"/>
        <v>0</v>
      </c>
      <c r="E123" s="496">
        <f t="shared" si="53"/>
        <v>0</v>
      </c>
      <c r="F123" s="496">
        <f t="shared" si="53"/>
        <v>0</v>
      </c>
      <c r="G123" s="496">
        <f t="shared" si="53"/>
        <v>0</v>
      </c>
      <c r="H123" s="496">
        <f t="shared" si="53"/>
        <v>0</v>
      </c>
      <c r="I123" s="496">
        <f t="shared" si="53"/>
        <v>0</v>
      </c>
      <c r="J123" s="496">
        <f t="shared" si="53"/>
        <v>0</v>
      </c>
      <c r="K123" s="503">
        <v>0</v>
      </c>
    </row>
    <row r="124" spans="1:11" x14ac:dyDescent="0.25">
      <c r="A124" s="504">
        <v>32201</v>
      </c>
      <c r="B124" s="524" t="s">
        <v>491</v>
      </c>
      <c r="C124" s="496">
        <v>0</v>
      </c>
      <c r="D124" s="496"/>
      <c r="E124" s="497">
        <f>C124+D124</f>
        <v>0</v>
      </c>
      <c r="F124" s="496"/>
      <c r="G124" s="496"/>
      <c r="H124" s="496">
        <f>F124-'[2]ETCA-II-09-A'!F121</f>
        <v>0</v>
      </c>
      <c r="I124" s="496">
        <f>G124-'[2]ETCA-II-09-A'!G121</f>
        <v>0</v>
      </c>
      <c r="J124" s="496">
        <f>+E124-F124</f>
        <v>0</v>
      </c>
      <c r="K124" s="503">
        <v>0</v>
      </c>
    </row>
    <row r="125" spans="1:11" ht="28.5" customHeight="1" x14ac:dyDescent="0.25">
      <c r="A125" s="501">
        <v>323</v>
      </c>
      <c r="B125" s="518" t="s">
        <v>492</v>
      </c>
      <c r="C125" s="496">
        <f t="shared" ref="C125:J125" si="54">C126+C127</f>
        <v>429265</v>
      </c>
      <c r="D125" s="496">
        <f t="shared" si="54"/>
        <v>265000</v>
      </c>
      <c r="E125" s="496">
        <f t="shared" si="54"/>
        <v>694265</v>
      </c>
      <c r="F125" s="496">
        <f t="shared" si="54"/>
        <v>585863</v>
      </c>
      <c r="G125" s="496">
        <f t="shared" si="54"/>
        <v>465892</v>
      </c>
      <c r="H125" s="496">
        <f t="shared" si="54"/>
        <v>150321</v>
      </c>
      <c r="I125" s="496">
        <f t="shared" si="54"/>
        <v>45969</v>
      </c>
      <c r="J125" s="496">
        <f t="shared" si="54"/>
        <v>108402</v>
      </c>
      <c r="K125" s="503">
        <f>+F125/E125*1</f>
        <v>0.84386077362390444</v>
      </c>
    </row>
    <row r="126" spans="1:11" x14ac:dyDescent="0.25">
      <c r="A126" s="504">
        <v>32301</v>
      </c>
      <c r="B126" s="519" t="s">
        <v>493</v>
      </c>
      <c r="C126" s="496">
        <v>135400</v>
      </c>
      <c r="D126" s="496">
        <f>51890-16890</f>
        <v>35000</v>
      </c>
      <c r="E126" s="497">
        <f>C126+D126</f>
        <v>170400</v>
      </c>
      <c r="F126" s="496">
        <v>124208</v>
      </c>
      <c r="G126" s="496">
        <v>110348</v>
      </c>
      <c r="H126" s="496">
        <f>F126-'[2]ETCA-II-09-A'!F123</f>
        <v>39210</v>
      </c>
      <c r="I126" s="496">
        <f>G126-'[2]ETCA-II-09-A'!G123</f>
        <v>40969</v>
      </c>
      <c r="J126" s="496">
        <f>+E126-F126</f>
        <v>46192</v>
      </c>
      <c r="K126" s="503">
        <f>+F126/E126*1</f>
        <v>0.72892018779342727</v>
      </c>
    </row>
    <row r="127" spans="1:11" x14ac:dyDescent="0.25">
      <c r="A127" s="504">
        <v>32701</v>
      </c>
      <c r="B127" s="519" t="s">
        <v>557</v>
      </c>
      <c r="C127" s="496">
        <v>293865</v>
      </c>
      <c r="D127" s="496">
        <v>230000</v>
      </c>
      <c r="E127" s="497">
        <f>C127+D127</f>
        <v>523865</v>
      </c>
      <c r="F127" s="496">
        <v>461655</v>
      </c>
      <c r="G127" s="496">
        <v>355544</v>
      </c>
      <c r="H127" s="496">
        <f>F127-'[2]ETCA-II-09-A'!$F124</f>
        <v>111111</v>
      </c>
      <c r="I127" s="496">
        <f>G127-'[2]ETCA-II-09-A'!$F124</f>
        <v>5000</v>
      </c>
      <c r="J127" s="496">
        <f>E127-F127</f>
        <v>62210</v>
      </c>
      <c r="K127" s="503">
        <f>+F127/E127*1</f>
        <v>0.8812480314584864</v>
      </c>
    </row>
    <row r="128" spans="1:11" x14ac:dyDescent="0.25">
      <c r="A128" s="501">
        <v>325</v>
      </c>
      <c r="B128" s="524" t="s">
        <v>494</v>
      </c>
      <c r="C128" s="496">
        <f t="shared" ref="C128:J128" si="55">+C129</f>
        <v>0</v>
      </c>
      <c r="D128" s="496">
        <f t="shared" si="55"/>
        <v>0</v>
      </c>
      <c r="E128" s="496">
        <f t="shared" si="55"/>
        <v>0</v>
      </c>
      <c r="F128" s="496">
        <f t="shared" si="55"/>
        <v>0</v>
      </c>
      <c r="G128" s="496">
        <f t="shared" si="55"/>
        <v>0</v>
      </c>
      <c r="H128" s="496">
        <f t="shared" si="55"/>
        <v>0</v>
      </c>
      <c r="I128" s="496">
        <f t="shared" si="55"/>
        <v>0</v>
      </c>
      <c r="J128" s="496">
        <f t="shared" si="55"/>
        <v>0</v>
      </c>
      <c r="K128" s="503">
        <v>0</v>
      </c>
    </row>
    <row r="129" spans="1:11" x14ac:dyDescent="0.25">
      <c r="A129" s="504">
        <v>32501</v>
      </c>
      <c r="B129" s="521" t="s">
        <v>494</v>
      </c>
      <c r="C129" s="496">
        <v>0</v>
      </c>
      <c r="D129" s="496">
        <v>0</v>
      </c>
      <c r="E129" s="497">
        <f>C129+D129</f>
        <v>0</v>
      </c>
      <c r="F129" s="496">
        <v>0</v>
      </c>
      <c r="G129" s="496">
        <v>0</v>
      </c>
      <c r="H129" s="496">
        <f>F129-'[2]ETCA-II-09-A'!F126</f>
        <v>0</v>
      </c>
      <c r="I129" s="496">
        <f>G129-'[2]ETCA-II-09-A'!G126</f>
        <v>0</v>
      </c>
      <c r="J129" s="496">
        <f>+E129-F129</f>
        <v>0</v>
      </c>
      <c r="K129" s="503">
        <v>0</v>
      </c>
    </row>
    <row r="130" spans="1:11" ht="25.5" customHeight="1" x14ac:dyDescent="0.25">
      <c r="A130" s="517">
        <v>3300</v>
      </c>
      <c r="B130" s="518" t="s">
        <v>495</v>
      </c>
      <c r="C130" s="335">
        <f t="shared" ref="C130:J130" si="56">C131+C133+C135+C138+C143+C140</f>
        <v>1434465</v>
      </c>
      <c r="D130" s="335">
        <f t="shared" si="56"/>
        <v>-462548.16</v>
      </c>
      <c r="E130" s="335">
        <f t="shared" si="56"/>
        <v>971916.84000000008</v>
      </c>
      <c r="F130" s="335">
        <f t="shared" si="56"/>
        <v>659566</v>
      </c>
      <c r="G130" s="335">
        <f t="shared" si="56"/>
        <v>586843</v>
      </c>
      <c r="H130" s="335">
        <f t="shared" si="56"/>
        <v>197481</v>
      </c>
      <c r="I130" s="335">
        <f t="shared" si="56"/>
        <v>176150</v>
      </c>
      <c r="J130" s="335">
        <f t="shared" si="56"/>
        <v>312350.84000000003</v>
      </c>
      <c r="K130" s="514">
        <f>+F130/E130*1</f>
        <v>0.67862390366649061</v>
      </c>
    </row>
    <row r="131" spans="1:11" ht="24" customHeight="1" x14ac:dyDescent="0.25">
      <c r="A131" s="501">
        <v>331</v>
      </c>
      <c r="B131" s="518" t="s">
        <v>496</v>
      </c>
      <c r="C131" s="496">
        <f t="shared" ref="C131:J131" si="57">+C132</f>
        <v>354000</v>
      </c>
      <c r="D131" s="496">
        <f t="shared" si="57"/>
        <v>-12000</v>
      </c>
      <c r="E131" s="496">
        <f t="shared" si="57"/>
        <v>342000</v>
      </c>
      <c r="F131" s="496">
        <f t="shared" si="57"/>
        <v>237884</v>
      </c>
      <c r="G131" s="496">
        <f t="shared" si="57"/>
        <v>203959</v>
      </c>
      <c r="H131" s="496">
        <f t="shared" si="57"/>
        <v>70744</v>
      </c>
      <c r="I131" s="496">
        <f t="shared" si="57"/>
        <v>53782</v>
      </c>
      <c r="J131" s="496">
        <f t="shared" si="57"/>
        <v>104116</v>
      </c>
      <c r="K131" s="503">
        <f>+F131/E131*1</f>
        <v>0.69556725146198828</v>
      </c>
    </row>
    <row r="132" spans="1:11" ht="25.5" x14ac:dyDescent="0.25">
      <c r="A132" s="504">
        <v>33101</v>
      </c>
      <c r="B132" s="519" t="s">
        <v>497</v>
      </c>
      <c r="C132" s="496">
        <v>354000</v>
      </c>
      <c r="D132" s="496">
        <f>4667.63-16667.63</f>
        <v>-12000</v>
      </c>
      <c r="E132" s="497">
        <f>C132+D132</f>
        <v>342000</v>
      </c>
      <c r="F132" s="496">
        <v>237884</v>
      </c>
      <c r="G132" s="496">
        <v>203959</v>
      </c>
      <c r="H132" s="496">
        <f>F132-'[2]ETCA-II-09-A'!F129</f>
        <v>70744</v>
      </c>
      <c r="I132" s="496">
        <f>G132-'[2]ETCA-II-09-A'!G129</f>
        <v>53782</v>
      </c>
      <c r="J132" s="496">
        <f>+E132-F132</f>
        <v>104116</v>
      </c>
      <c r="K132" s="503">
        <f>+F132/E132*1</f>
        <v>0.69556725146198828</v>
      </c>
    </row>
    <row r="133" spans="1:11" x14ac:dyDescent="0.25">
      <c r="A133" s="501">
        <v>332</v>
      </c>
      <c r="B133" s="518" t="s">
        <v>498</v>
      </c>
      <c r="C133" s="496">
        <f t="shared" ref="C133:J133" si="58">+C134</f>
        <v>0</v>
      </c>
      <c r="D133" s="496">
        <f t="shared" si="58"/>
        <v>0</v>
      </c>
      <c r="E133" s="496">
        <f t="shared" si="58"/>
        <v>0</v>
      </c>
      <c r="F133" s="496">
        <f t="shared" si="58"/>
        <v>0</v>
      </c>
      <c r="G133" s="496">
        <f t="shared" si="58"/>
        <v>0</v>
      </c>
      <c r="H133" s="496">
        <f t="shared" si="58"/>
        <v>0</v>
      </c>
      <c r="I133" s="496">
        <f t="shared" si="58"/>
        <v>0</v>
      </c>
      <c r="J133" s="496">
        <f t="shared" si="58"/>
        <v>0</v>
      </c>
      <c r="K133" s="503">
        <v>0</v>
      </c>
    </row>
    <row r="134" spans="1:11" s="505" customFormat="1" x14ac:dyDescent="0.25">
      <c r="A134" s="504">
        <v>33201</v>
      </c>
      <c r="B134" s="524" t="s">
        <v>499</v>
      </c>
      <c r="C134" s="496">
        <v>0</v>
      </c>
      <c r="D134" s="496">
        <v>0</v>
      </c>
      <c r="E134" s="497">
        <f>C134+D134</f>
        <v>0</v>
      </c>
      <c r="F134" s="496">
        <v>0</v>
      </c>
      <c r="G134" s="496">
        <v>0</v>
      </c>
      <c r="H134" s="496">
        <f>F134-'[2]ETCA-II-09-A'!F131</f>
        <v>0</v>
      </c>
      <c r="I134" s="496">
        <f>G134-'[2]ETCA-II-09-A'!G131</f>
        <v>0</v>
      </c>
      <c r="J134" s="496">
        <f>+E134-F134</f>
        <v>0</v>
      </c>
      <c r="K134" s="503">
        <v>0</v>
      </c>
    </row>
    <row r="135" spans="1:11" ht="25.5" x14ac:dyDescent="0.25">
      <c r="A135" s="501">
        <v>333</v>
      </c>
      <c r="B135" s="518" t="s">
        <v>500</v>
      </c>
      <c r="C135" s="496">
        <f t="shared" ref="C135:J135" si="59">C136+C137</f>
        <v>60600</v>
      </c>
      <c r="D135" s="496">
        <f t="shared" si="59"/>
        <v>0</v>
      </c>
      <c r="E135" s="496">
        <f t="shared" si="59"/>
        <v>60600</v>
      </c>
      <c r="F135" s="496">
        <f t="shared" si="59"/>
        <v>4060</v>
      </c>
      <c r="G135" s="496">
        <f t="shared" si="59"/>
        <v>1740</v>
      </c>
      <c r="H135" s="496">
        <f t="shared" si="59"/>
        <v>2320</v>
      </c>
      <c r="I135" s="496">
        <f t="shared" si="59"/>
        <v>0</v>
      </c>
      <c r="J135" s="496">
        <f t="shared" si="59"/>
        <v>56540</v>
      </c>
      <c r="K135" s="503">
        <f>+F135/E135*1</f>
        <v>6.6996699669966991E-2</v>
      </c>
    </row>
    <row r="136" spans="1:11" x14ac:dyDescent="0.25">
      <c r="A136" s="504">
        <v>33301</v>
      </c>
      <c r="B136" s="519" t="s">
        <v>501</v>
      </c>
      <c r="C136" s="496">
        <v>60600</v>
      </c>
      <c r="D136" s="496">
        <v>0</v>
      </c>
      <c r="E136" s="497">
        <f>C136+D136</f>
        <v>60600</v>
      </c>
      <c r="F136" s="496">
        <v>4060</v>
      </c>
      <c r="G136" s="496">
        <v>1740</v>
      </c>
      <c r="H136" s="496">
        <f>F136-'[2]ETCA-II-09-A'!$F133</f>
        <v>2320</v>
      </c>
      <c r="I136" s="496">
        <f>G136-'[2]ETCA-II-09-A'!$F133</f>
        <v>0</v>
      </c>
      <c r="J136" s="496">
        <f>+E136-F136</f>
        <v>56540</v>
      </c>
      <c r="K136" s="503">
        <f>+F136/E136*1</f>
        <v>6.6996699669966991E-2</v>
      </c>
    </row>
    <row r="137" spans="1:11" x14ac:dyDescent="0.25">
      <c r="A137" s="504">
        <v>33302</v>
      </c>
      <c r="B137" s="519" t="s">
        <v>502</v>
      </c>
      <c r="C137" s="496">
        <v>0</v>
      </c>
      <c r="D137" s="496">
        <v>0</v>
      </c>
      <c r="E137" s="497">
        <f>C137+D137</f>
        <v>0</v>
      </c>
      <c r="F137" s="496">
        <v>0</v>
      </c>
      <c r="G137" s="496">
        <v>0</v>
      </c>
      <c r="H137" s="496">
        <f>F137-'[2]ETCA-II-09-A'!$F134</f>
        <v>0</v>
      </c>
      <c r="I137" s="496">
        <f>G137-'[2]ETCA-II-09-A'!$F134</f>
        <v>0</v>
      </c>
      <c r="J137" s="496">
        <f>E137-F137</f>
        <v>0</v>
      </c>
      <c r="K137" s="503">
        <v>0</v>
      </c>
    </row>
    <row r="138" spans="1:11" x14ac:dyDescent="0.25">
      <c r="A138" s="501">
        <v>334</v>
      </c>
      <c r="B138" s="521" t="s">
        <v>558</v>
      </c>
      <c r="C138" s="496">
        <f t="shared" ref="C138:J138" si="60">C139</f>
        <v>489865</v>
      </c>
      <c r="D138" s="496">
        <f t="shared" si="60"/>
        <v>-389146.81</v>
      </c>
      <c r="E138" s="496">
        <f t="shared" si="60"/>
        <v>100718.19</v>
      </c>
      <c r="F138" s="496">
        <f t="shared" si="60"/>
        <v>100072</v>
      </c>
      <c r="G138" s="496">
        <f t="shared" si="60"/>
        <v>100072</v>
      </c>
      <c r="H138" s="496">
        <f t="shared" si="60"/>
        <v>18526</v>
      </c>
      <c r="I138" s="496">
        <f t="shared" si="60"/>
        <v>18526</v>
      </c>
      <c r="J138" s="496">
        <f t="shared" si="60"/>
        <v>646.19000000000233</v>
      </c>
      <c r="K138" s="503">
        <f>+F138/E138*1</f>
        <v>0.99358417779350483</v>
      </c>
    </row>
    <row r="139" spans="1:11" x14ac:dyDescent="0.25">
      <c r="A139" s="504">
        <v>33401</v>
      </c>
      <c r="B139" s="524" t="s">
        <v>558</v>
      </c>
      <c r="C139" s="496">
        <v>489865</v>
      </c>
      <c r="D139" s="496">
        <f>40893.49-430040.3</f>
        <v>-389146.81</v>
      </c>
      <c r="E139" s="497">
        <f>C139+D139</f>
        <v>100718.19</v>
      </c>
      <c r="F139" s="496">
        <v>100072</v>
      </c>
      <c r="G139" s="496">
        <v>100072</v>
      </c>
      <c r="H139" s="496">
        <f>F139-'[2]ETCA-II-09-A'!$F136</f>
        <v>18526</v>
      </c>
      <c r="I139" s="496">
        <f>G139-'[2]ETCA-II-09-A'!$F136</f>
        <v>18526</v>
      </c>
      <c r="J139" s="496">
        <f>E139-F139</f>
        <v>646.19000000000233</v>
      </c>
      <c r="K139" s="503">
        <f>+F139/E139*1</f>
        <v>0.99358417779350483</v>
      </c>
    </row>
    <row r="140" spans="1:11" ht="25.5" x14ac:dyDescent="0.25">
      <c r="A140" s="501">
        <v>336</v>
      </c>
      <c r="B140" s="518" t="s">
        <v>503</v>
      </c>
      <c r="C140" s="496">
        <f t="shared" ref="C140:J140" si="61">+C141+C142</f>
        <v>50000</v>
      </c>
      <c r="D140" s="496">
        <f t="shared" si="61"/>
        <v>0</v>
      </c>
      <c r="E140" s="496">
        <f t="shared" si="61"/>
        <v>50000</v>
      </c>
      <c r="F140" s="496">
        <f t="shared" si="61"/>
        <v>0</v>
      </c>
      <c r="G140" s="496">
        <f t="shared" si="61"/>
        <v>0</v>
      </c>
      <c r="H140" s="496">
        <f t="shared" si="61"/>
        <v>0</v>
      </c>
      <c r="I140" s="496">
        <f t="shared" si="61"/>
        <v>0</v>
      </c>
      <c r="J140" s="496">
        <f t="shared" si="61"/>
        <v>50000</v>
      </c>
      <c r="K140" s="503">
        <f>+F140/E140*1</f>
        <v>0</v>
      </c>
    </row>
    <row r="141" spans="1:11" s="506" customFormat="1" x14ac:dyDescent="0.25">
      <c r="A141" s="733">
        <v>33603</v>
      </c>
      <c r="B141" s="519" t="s">
        <v>504</v>
      </c>
      <c r="C141" s="735">
        <v>0</v>
      </c>
      <c r="D141" s="735"/>
      <c r="E141" s="736">
        <f>C141+D141</f>
        <v>0</v>
      </c>
      <c r="F141" s="735">
        <v>0</v>
      </c>
      <c r="G141" s="735">
        <v>0</v>
      </c>
      <c r="H141" s="496">
        <f>F141-'[2]ETCA-II-09-A'!F138</f>
        <v>0</v>
      </c>
      <c r="I141" s="496">
        <f>G141-'[2]ETCA-II-09-A'!G138</f>
        <v>0</v>
      </c>
      <c r="J141" s="735">
        <f>+E141-F141</f>
        <v>0</v>
      </c>
      <c r="K141" s="503">
        <v>0</v>
      </c>
    </row>
    <row r="142" spans="1:11" x14ac:dyDescent="0.25">
      <c r="A142" s="504">
        <v>33605</v>
      </c>
      <c r="B142" s="524" t="s">
        <v>505</v>
      </c>
      <c r="C142" s="496">
        <v>50000</v>
      </c>
      <c r="D142" s="496"/>
      <c r="E142" s="497">
        <f>C142+D142</f>
        <v>50000</v>
      </c>
      <c r="F142" s="496">
        <v>0</v>
      </c>
      <c r="G142" s="496">
        <v>0</v>
      </c>
      <c r="H142" s="496">
        <f>F142-'[2]ETCA-II-09-A'!F139</f>
        <v>0</v>
      </c>
      <c r="I142" s="496">
        <f>G142-'[2]ETCA-II-09-A'!G139</f>
        <v>0</v>
      </c>
      <c r="J142" s="496">
        <f>+E142-F142</f>
        <v>50000</v>
      </c>
      <c r="K142" s="503">
        <f t="shared" ref="K142:K162" si="62">+F142/E142*1</f>
        <v>0</v>
      </c>
    </row>
    <row r="143" spans="1:11" x14ac:dyDescent="0.25">
      <c r="A143" s="501">
        <v>338</v>
      </c>
      <c r="B143" s="518" t="s">
        <v>506</v>
      </c>
      <c r="C143" s="496">
        <f t="shared" ref="C143:J143" si="63">C144</f>
        <v>480000</v>
      </c>
      <c r="D143" s="496">
        <f t="shared" si="63"/>
        <v>-61401.35</v>
      </c>
      <c r="E143" s="496">
        <f t="shared" si="63"/>
        <v>418598.65</v>
      </c>
      <c r="F143" s="496">
        <f t="shared" si="63"/>
        <v>317550</v>
      </c>
      <c r="G143" s="496">
        <f t="shared" si="63"/>
        <v>281072</v>
      </c>
      <c r="H143" s="496">
        <f t="shared" si="63"/>
        <v>105891</v>
      </c>
      <c r="I143" s="496">
        <f t="shared" si="63"/>
        <v>103842</v>
      </c>
      <c r="J143" s="496">
        <f t="shared" si="63"/>
        <v>101048.65000000002</v>
      </c>
      <c r="K143" s="503">
        <f t="shared" si="62"/>
        <v>0.75860254207699906</v>
      </c>
    </row>
    <row r="144" spans="1:11" x14ac:dyDescent="0.25">
      <c r="A144" s="504">
        <v>33801</v>
      </c>
      <c r="B144" s="524" t="s">
        <v>507</v>
      </c>
      <c r="C144" s="496">
        <v>480000</v>
      </c>
      <c r="D144" s="496">
        <v>-61401.35</v>
      </c>
      <c r="E144" s="497">
        <f>C144+D144</f>
        <v>418598.65</v>
      </c>
      <c r="F144" s="496">
        <v>317550</v>
      </c>
      <c r="G144" s="496">
        <v>281072</v>
      </c>
      <c r="H144" s="496">
        <f>F144-'[2]ETCA-II-09-A'!F141</f>
        <v>105891</v>
      </c>
      <c r="I144" s="496">
        <f>G144-'[2]ETCA-II-09-A'!G141</f>
        <v>103842</v>
      </c>
      <c r="J144" s="496">
        <f>+E144-F144</f>
        <v>101048.65000000002</v>
      </c>
      <c r="K144" s="503">
        <f t="shared" si="62"/>
        <v>0.75860254207699906</v>
      </c>
    </row>
    <row r="145" spans="1:11" x14ac:dyDescent="0.25">
      <c r="A145" s="517">
        <v>3400</v>
      </c>
      <c r="B145" s="518" t="s">
        <v>508</v>
      </c>
      <c r="C145" s="335">
        <f t="shared" ref="C145:J145" si="64">C146+C148</f>
        <v>290000</v>
      </c>
      <c r="D145" s="335">
        <f t="shared" si="64"/>
        <v>-161000</v>
      </c>
      <c r="E145" s="335">
        <f t="shared" si="64"/>
        <v>129000</v>
      </c>
      <c r="F145" s="335">
        <f t="shared" si="64"/>
        <v>119387.74</v>
      </c>
      <c r="G145" s="335">
        <f t="shared" si="64"/>
        <v>119388</v>
      </c>
      <c r="H145" s="335">
        <f t="shared" si="64"/>
        <v>10840</v>
      </c>
      <c r="I145" s="335">
        <f t="shared" si="64"/>
        <v>10840</v>
      </c>
      <c r="J145" s="335">
        <f t="shared" si="64"/>
        <v>9612.2599999999948</v>
      </c>
      <c r="K145" s="514">
        <f t="shared" si="62"/>
        <v>0.92548635658914735</v>
      </c>
    </row>
    <row r="146" spans="1:11" x14ac:dyDescent="0.25">
      <c r="A146" s="501">
        <v>341</v>
      </c>
      <c r="B146" s="518" t="s">
        <v>509</v>
      </c>
      <c r="C146" s="496">
        <f t="shared" ref="C146:J146" si="65">C147</f>
        <v>20000</v>
      </c>
      <c r="D146" s="496">
        <f t="shared" si="65"/>
        <v>12000</v>
      </c>
      <c r="E146" s="496">
        <f t="shared" si="65"/>
        <v>32000</v>
      </c>
      <c r="F146" s="496">
        <f t="shared" si="65"/>
        <v>23709</v>
      </c>
      <c r="G146" s="496">
        <f t="shared" si="65"/>
        <v>23709</v>
      </c>
      <c r="H146" s="496">
        <f t="shared" si="65"/>
        <v>10840</v>
      </c>
      <c r="I146" s="496">
        <f t="shared" si="65"/>
        <v>10840</v>
      </c>
      <c r="J146" s="496">
        <f t="shared" si="65"/>
        <v>8291</v>
      </c>
      <c r="K146" s="503">
        <f t="shared" si="62"/>
        <v>0.74090624999999999</v>
      </c>
    </row>
    <row r="147" spans="1:11" x14ac:dyDescent="0.25">
      <c r="A147" s="504">
        <v>34101</v>
      </c>
      <c r="B147" s="524" t="s">
        <v>509</v>
      </c>
      <c r="C147" s="496">
        <v>20000</v>
      </c>
      <c r="D147" s="496">
        <v>12000</v>
      </c>
      <c r="E147" s="497">
        <f>C147+D147</f>
        <v>32000</v>
      </c>
      <c r="F147" s="496">
        <v>23709</v>
      </c>
      <c r="G147" s="496">
        <v>23709</v>
      </c>
      <c r="H147" s="496">
        <f>F147-'[2]ETCA-II-09-A'!F144</f>
        <v>10840</v>
      </c>
      <c r="I147" s="496">
        <f>G147-'[2]ETCA-II-09-A'!G144</f>
        <v>10840</v>
      </c>
      <c r="J147" s="496">
        <f>+E147-F147</f>
        <v>8291</v>
      </c>
      <c r="K147" s="503">
        <f t="shared" si="62"/>
        <v>0.74090624999999999</v>
      </c>
    </row>
    <row r="148" spans="1:11" x14ac:dyDescent="0.25">
      <c r="A148" s="501">
        <v>345</v>
      </c>
      <c r="B148" s="518" t="s">
        <v>510</v>
      </c>
      <c r="C148" s="496">
        <f t="shared" ref="C148:J148" si="66">+C149</f>
        <v>270000</v>
      </c>
      <c r="D148" s="496">
        <f t="shared" si="66"/>
        <v>-173000</v>
      </c>
      <c r="E148" s="496">
        <f t="shared" si="66"/>
        <v>97000</v>
      </c>
      <c r="F148" s="496">
        <f t="shared" si="66"/>
        <v>95678.74</v>
      </c>
      <c r="G148" s="496">
        <f t="shared" si="66"/>
        <v>95679</v>
      </c>
      <c r="H148" s="496">
        <f t="shared" si="66"/>
        <v>0</v>
      </c>
      <c r="I148" s="496">
        <f t="shared" si="66"/>
        <v>0</v>
      </c>
      <c r="J148" s="496">
        <f t="shared" si="66"/>
        <v>1321.2599999999948</v>
      </c>
      <c r="K148" s="503">
        <f t="shared" si="62"/>
        <v>0.98637876288659798</v>
      </c>
    </row>
    <row r="149" spans="1:11" x14ac:dyDescent="0.25">
      <c r="A149" s="504">
        <v>34501</v>
      </c>
      <c r="B149" s="524" t="s">
        <v>510</v>
      </c>
      <c r="C149" s="496">
        <v>270000</v>
      </c>
      <c r="D149" s="496">
        <v>-173000</v>
      </c>
      <c r="E149" s="497">
        <f>C149+D149</f>
        <v>97000</v>
      </c>
      <c r="F149" s="496">
        <v>95678.74</v>
      </c>
      <c r="G149" s="496">
        <v>95679</v>
      </c>
      <c r="H149" s="496">
        <f>F149-'[2]ETCA-II-09-A'!F146</f>
        <v>0</v>
      </c>
      <c r="I149" s="496">
        <f>G149-'[2]ETCA-II-09-A'!G146</f>
        <v>0</v>
      </c>
      <c r="J149" s="496">
        <f>+E149-F149</f>
        <v>1321.2599999999948</v>
      </c>
      <c r="K149" s="503">
        <f t="shared" si="62"/>
        <v>0.98637876288659798</v>
      </c>
    </row>
    <row r="150" spans="1:11" ht="24.75" customHeight="1" x14ac:dyDescent="0.25">
      <c r="A150" s="517">
        <v>3500</v>
      </c>
      <c r="B150" s="518" t="s">
        <v>511</v>
      </c>
      <c r="C150" s="335">
        <f t="shared" ref="C150:J150" si="67">C151+C153+C155+C158+C160+C163+C165</f>
        <v>2450972</v>
      </c>
      <c r="D150" s="335">
        <f t="shared" si="67"/>
        <v>-788010.68999999983</v>
      </c>
      <c r="E150" s="335">
        <f t="shared" si="67"/>
        <v>1662961.31</v>
      </c>
      <c r="F150" s="335">
        <f t="shared" si="67"/>
        <v>1048210</v>
      </c>
      <c r="G150" s="335">
        <f t="shared" si="67"/>
        <v>911045</v>
      </c>
      <c r="H150" s="335">
        <f t="shared" si="67"/>
        <v>289872</v>
      </c>
      <c r="I150" s="335">
        <f t="shared" si="67"/>
        <v>304143</v>
      </c>
      <c r="J150" s="335">
        <f t="shared" si="67"/>
        <v>634677.31000000006</v>
      </c>
      <c r="K150" s="514">
        <f t="shared" si="62"/>
        <v>0.63032735259487183</v>
      </c>
    </row>
    <row r="151" spans="1:11" x14ac:dyDescent="0.25">
      <c r="A151" s="501">
        <v>351</v>
      </c>
      <c r="B151" s="518" t="s">
        <v>512</v>
      </c>
      <c r="C151" s="496">
        <f t="shared" ref="C151:J151" si="68">+C152</f>
        <v>491448</v>
      </c>
      <c r="D151" s="496">
        <f t="shared" si="68"/>
        <v>-250000</v>
      </c>
      <c r="E151" s="496">
        <f t="shared" si="68"/>
        <v>241448</v>
      </c>
      <c r="F151" s="496">
        <f t="shared" si="68"/>
        <v>170263</v>
      </c>
      <c r="G151" s="496">
        <f t="shared" si="68"/>
        <v>170263</v>
      </c>
      <c r="H151" s="496">
        <f t="shared" si="68"/>
        <v>0</v>
      </c>
      <c r="I151" s="496">
        <f t="shared" si="68"/>
        <v>88390</v>
      </c>
      <c r="J151" s="496">
        <f t="shared" si="68"/>
        <v>71185</v>
      </c>
      <c r="K151" s="503">
        <f t="shared" si="62"/>
        <v>0.70517461316722441</v>
      </c>
    </row>
    <row r="152" spans="1:11" x14ac:dyDescent="0.25">
      <c r="A152" s="504">
        <v>35101</v>
      </c>
      <c r="B152" s="524" t="s">
        <v>513</v>
      </c>
      <c r="C152" s="496">
        <v>491448</v>
      </c>
      <c r="D152" s="496">
        <v>-250000</v>
      </c>
      <c r="E152" s="497">
        <f>C152+D152</f>
        <v>241448</v>
      </c>
      <c r="F152" s="496">
        <v>170263</v>
      </c>
      <c r="G152" s="496">
        <v>170263</v>
      </c>
      <c r="H152" s="496">
        <f>F152-'[2]ETCA-II-09-A'!F149</f>
        <v>0</v>
      </c>
      <c r="I152" s="496">
        <f>G152-'[2]ETCA-II-09-A'!G149</f>
        <v>88390</v>
      </c>
      <c r="J152" s="496">
        <f>+E152-F152</f>
        <v>71185</v>
      </c>
      <c r="K152" s="503">
        <f t="shared" si="62"/>
        <v>0.70517461316722441</v>
      </c>
    </row>
    <row r="153" spans="1:11" ht="34.5" customHeight="1" x14ac:dyDescent="0.25">
      <c r="A153" s="501">
        <v>352</v>
      </c>
      <c r="B153" s="518" t="s">
        <v>514</v>
      </c>
      <c r="C153" s="496">
        <f>+C154</f>
        <v>120500</v>
      </c>
      <c r="D153" s="496">
        <f>+D154</f>
        <v>0</v>
      </c>
      <c r="E153" s="496">
        <f>+E154</f>
        <v>120500</v>
      </c>
      <c r="F153" s="496">
        <v>28902</v>
      </c>
      <c r="G153" s="496">
        <f>+G154</f>
        <v>28902</v>
      </c>
      <c r="H153" s="496">
        <f>+H154</f>
        <v>0</v>
      </c>
      <c r="I153" s="496">
        <f>+I154</f>
        <v>0</v>
      </c>
      <c r="J153" s="496">
        <f>+J154</f>
        <v>91598</v>
      </c>
      <c r="K153" s="503">
        <f t="shared" si="62"/>
        <v>0.23985062240663901</v>
      </c>
    </row>
    <row r="154" spans="1:11" x14ac:dyDescent="0.25">
      <c r="A154" s="504">
        <v>35201</v>
      </c>
      <c r="B154" s="524" t="s">
        <v>515</v>
      </c>
      <c r="C154" s="496">
        <v>120500</v>
      </c>
      <c r="D154" s="496">
        <v>0</v>
      </c>
      <c r="E154" s="497">
        <f>C154+D154</f>
        <v>120500</v>
      </c>
      <c r="F154" s="496">
        <v>28902</v>
      </c>
      <c r="G154" s="496">
        <v>28902</v>
      </c>
      <c r="H154" s="496">
        <f>F154-'[2]ETCA-II-09-A'!F151</f>
        <v>0</v>
      </c>
      <c r="I154" s="496">
        <f>G154-'[2]ETCA-II-09-A'!G151</f>
        <v>0</v>
      </c>
      <c r="J154" s="496">
        <f>+E154-F154</f>
        <v>91598</v>
      </c>
      <c r="K154" s="503">
        <f t="shared" si="62"/>
        <v>0.23985062240663901</v>
      </c>
    </row>
    <row r="155" spans="1:11" ht="30.75" customHeight="1" x14ac:dyDescent="0.25">
      <c r="A155" s="501">
        <v>353</v>
      </c>
      <c r="B155" s="518" t="s">
        <v>516</v>
      </c>
      <c r="C155" s="496">
        <f t="shared" ref="C155:J155" si="69">+C156+C157</f>
        <v>714624</v>
      </c>
      <c r="D155" s="496">
        <f t="shared" si="69"/>
        <v>-425623.87999999995</v>
      </c>
      <c r="E155" s="496">
        <f t="shared" si="69"/>
        <v>289000.12</v>
      </c>
      <c r="F155" s="496">
        <f t="shared" si="69"/>
        <v>199407</v>
      </c>
      <c r="G155" s="496">
        <f t="shared" si="69"/>
        <v>125288</v>
      </c>
      <c r="H155" s="496">
        <f t="shared" si="69"/>
        <v>90649</v>
      </c>
      <c r="I155" s="496">
        <f t="shared" si="69"/>
        <v>16530</v>
      </c>
      <c r="J155" s="496">
        <f t="shared" si="69"/>
        <v>89593.120000000024</v>
      </c>
      <c r="K155" s="503">
        <f t="shared" si="62"/>
        <v>0.68998933287640163</v>
      </c>
    </row>
    <row r="156" spans="1:11" x14ac:dyDescent="0.25">
      <c r="A156" s="504">
        <v>35301</v>
      </c>
      <c r="B156" s="524" t="s">
        <v>517</v>
      </c>
      <c r="C156" s="496">
        <v>111679</v>
      </c>
      <c r="D156" s="496">
        <v>-22086.16</v>
      </c>
      <c r="E156" s="497">
        <f>C156+D156</f>
        <v>89592.84</v>
      </c>
      <c r="F156" s="496">
        <v>0</v>
      </c>
      <c r="G156" s="496">
        <v>0</v>
      </c>
      <c r="H156" s="496">
        <f>F156-'[2]ETCA-II-09-A'!F153</f>
        <v>0</v>
      </c>
      <c r="I156" s="496">
        <f>G156-'[2]ETCA-II-09-A'!G153</f>
        <v>0</v>
      </c>
      <c r="J156" s="496">
        <f>+E156-F156</f>
        <v>89592.84</v>
      </c>
      <c r="K156" s="503">
        <f t="shared" si="62"/>
        <v>0</v>
      </c>
    </row>
    <row r="157" spans="1:11" x14ac:dyDescent="0.25">
      <c r="A157" s="504">
        <v>35302</v>
      </c>
      <c r="B157" s="519" t="s">
        <v>518</v>
      </c>
      <c r="C157" s="496">
        <v>602945</v>
      </c>
      <c r="D157" s="496">
        <v>-403537.72</v>
      </c>
      <c r="E157" s="497">
        <f>C157+D157</f>
        <v>199407.28000000003</v>
      </c>
      <c r="F157" s="496">
        <v>199407</v>
      </c>
      <c r="G157" s="496">
        <v>125288</v>
      </c>
      <c r="H157" s="496">
        <f>F157-'[2]ETCA-II-09-A'!F154</f>
        <v>90649</v>
      </c>
      <c r="I157" s="496">
        <f>G157-'[2]ETCA-II-09-A'!G154</f>
        <v>16530</v>
      </c>
      <c r="J157" s="496">
        <f>+E157-F157</f>
        <v>0.28000000002793968</v>
      </c>
      <c r="K157" s="503">
        <f t="shared" si="62"/>
        <v>0.99999859583862727</v>
      </c>
    </row>
    <row r="158" spans="1:11" ht="19.5" customHeight="1" x14ac:dyDescent="0.25">
      <c r="A158" s="501">
        <v>355</v>
      </c>
      <c r="B158" s="518" t="s">
        <v>519</v>
      </c>
      <c r="C158" s="496">
        <f t="shared" ref="C158:J158" si="70">+C159</f>
        <v>160300</v>
      </c>
      <c r="D158" s="496">
        <f t="shared" si="70"/>
        <v>-1558.85</v>
      </c>
      <c r="E158" s="496">
        <f t="shared" si="70"/>
        <v>158741.15</v>
      </c>
      <c r="F158" s="496">
        <f t="shared" si="70"/>
        <v>26942</v>
      </c>
      <c r="G158" s="496">
        <f t="shared" si="70"/>
        <v>26942</v>
      </c>
      <c r="H158" s="496">
        <f t="shared" si="70"/>
        <v>4401</v>
      </c>
      <c r="I158" s="496">
        <f t="shared" si="70"/>
        <v>4401</v>
      </c>
      <c r="J158" s="496">
        <f t="shared" si="70"/>
        <v>131799.15</v>
      </c>
      <c r="K158" s="503">
        <f t="shared" si="62"/>
        <v>0.169722847541422</v>
      </c>
    </row>
    <row r="159" spans="1:11" x14ac:dyDescent="0.25">
      <c r="A159" s="504">
        <v>35501</v>
      </c>
      <c r="B159" s="519" t="s">
        <v>520</v>
      </c>
      <c r="C159" s="496">
        <v>160300</v>
      </c>
      <c r="D159" s="496">
        <v>-1558.85</v>
      </c>
      <c r="E159" s="497">
        <f>C159+D159</f>
        <v>158741.15</v>
      </c>
      <c r="F159" s="496">
        <v>26942</v>
      </c>
      <c r="G159" s="496">
        <v>26942</v>
      </c>
      <c r="H159" s="496">
        <f>F159-'[2]ETCA-II-09-A'!F156</f>
        <v>4401</v>
      </c>
      <c r="I159" s="496">
        <f>G159-'[2]ETCA-II-09-A'!G156</f>
        <v>4401</v>
      </c>
      <c r="J159" s="496">
        <f>+E159-F159</f>
        <v>131799.15</v>
      </c>
      <c r="K159" s="503">
        <f t="shared" si="62"/>
        <v>0.169722847541422</v>
      </c>
    </row>
    <row r="160" spans="1:11" ht="27" customHeight="1" x14ac:dyDescent="0.25">
      <c r="A160" s="501">
        <v>357</v>
      </c>
      <c r="B160" s="518" t="s">
        <v>521</v>
      </c>
      <c r="C160" s="496">
        <f>+C161</f>
        <v>215300</v>
      </c>
      <c r="D160" s="496">
        <f>+D161</f>
        <v>-110827.96</v>
      </c>
      <c r="E160" s="496">
        <f>+E161</f>
        <v>104472.04</v>
      </c>
      <c r="F160" s="496">
        <f>+F161+F162</f>
        <v>73900</v>
      </c>
      <c r="G160" s="496">
        <f>+G161+G162</f>
        <v>73900</v>
      </c>
      <c r="H160" s="496">
        <f>+H161+H162</f>
        <v>5684</v>
      </c>
      <c r="I160" s="496">
        <f>+I161+I162</f>
        <v>5684</v>
      </c>
      <c r="J160" s="496">
        <f>+J161</f>
        <v>50498.039999999994</v>
      </c>
      <c r="K160" s="503">
        <f t="shared" si="62"/>
        <v>0.70736629628367553</v>
      </c>
    </row>
    <row r="161" spans="1:11" x14ac:dyDescent="0.25">
      <c r="A161" s="504">
        <v>35701</v>
      </c>
      <c r="B161" s="524" t="s">
        <v>522</v>
      </c>
      <c r="C161" s="496">
        <v>215300</v>
      </c>
      <c r="D161" s="496">
        <v>-110827.96</v>
      </c>
      <c r="E161" s="497">
        <f>C161+D161</f>
        <v>104472.04</v>
      </c>
      <c r="F161" s="496">
        <v>53974</v>
      </c>
      <c r="G161" s="496">
        <v>53974</v>
      </c>
      <c r="H161" s="496">
        <f>F161-'[2]ETCA-II-09-A'!F158</f>
        <v>5684</v>
      </c>
      <c r="I161" s="496">
        <f>G161-'[2]ETCA-II-09-A'!G158</f>
        <v>5684</v>
      </c>
      <c r="J161" s="496">
        <f>+E161-F161</f>
        <v>50498.039999999994</v>
      </c>
      <c r="K161" s="503">
        <f t="shared" si="62"/>
        <v>0.51663583864161167</v>
      </c>
    </row>
    <row r="162" spans="1:11" x14ac:dyDescent="0.25">
      <c r="A162" s="504">
        <v>35702</v>
      </c>
      <c r="B162" s="524" t="s">
        <v>910</v>
      </c>
      <c r="C162" s="496"/>
      <c r="D162" s="496">
        <v>50000</v>
      </c>
      <c r="E162" s="497">
        <f>C162+D162</f>
        <v>50000</v>
      </c>
      <c r="F162" s="496">
        <v>19926</v>
      </c>
      <c r="G162" s="496">
        <v>19926</v>
      </c>
      <c r="H162" s="496">
        <f>F162-'[2]ETCA-II-09-A'!F159</f>
        <v>0</v>
      </c>
      <c r="I162" s="496">
        <f>G162-'[2]ETCA-II-09-A'!G159</f>
        <v>0</v>
      </c>
      <c r="J162" s="496">
        <f>+E162-F162</f>
        <v>30074</v>
      </c>
      <c r="K162" s="503">
        <f t="shared" si="62"/>
        <v>0.39851999999999999</v>
      </c>
    </row>
    <row r="163" spans="1:11" x14ac:dyDescent="0.25">
      <c r="A163" s="501">
        <v>358</v>
      </c>
      <c r="B163" s="518" t="s">
        <v>523</v>
      </c>
      <c r="C163" s="496">
        <f t="shared" ref="C163:J163" si="71">+C164</f>
        <v>748800</v>
      </c>
      <c r="D163" s="496">
        <f t="shared" si="71"/>
        <v>0</v>
      </c>
      <c r="E163" s="496">
        <f t="shared" si="71"/>
        <v>748800</v>
      </c>
      <c r="F163" s="496">
        <f t="shared" si="71"/>
        <v>548796</v>
      </c>
      <c r="G163" s="496">
        <f t="shared" si="71"/>
        <v>485750</v>
      </c>
      <c r="H163" s="496">
        <f t="shared" si="71"/>
        <v>189138</v>
      </c>
      <c r="I163" s="496">
        <f t="shared" si="71"/>
        <v>189138</v>
      </c>
      <c r="J163" s="496">
        <f t="shared" si="71"/>
        <v>200004</v>
      </c>
      <c r="K163" s="503">
        <f>+F163/E163*1</f>
        <v>0.73290064102564101</v>
      </c>
    </row>
    <row r="164" spans="1:11" x14ac:dyDescent="0.25">
      <c r="A164" s="504">
        <v>35801</v>
      </c>
      <c r="B164" s="524" t="s">
        <v>523</v>
      </c>
      <c r="C164" s="496">
        <v>748800</v>
      </c>
      <c r="D164" s="496">
        <v>0</v>
      </c>
      <c r="E164" s="497">
        <f>C164+D164</f>
        <v>748800</v>
      </c>
      <c r="F164" s="496">
        <v>548796</v>
      </c>
      <c r="G164" s="496">
        <v>485750</v>
      </c>
      <c r="H164" s="496">
        <f>F164-'[2]ETCA-II-09-A'!F161</f>
        <v>189138</v>
      </c>
      <c r="I164" s="496">
        <f>G164-'[2]ETCA-II-09-A'!G161</f>
        <v>189138</v>
      </c>
      <c r="J164" s="496">
        <f>+E164-F164</f>
        <v>200004</v>
      </c>
      <c r="K164" s="503">
        <f>+F164/E164*1</f>
        <v>0.73290064102564101</v>
      </c>
    </row>
    <row r="165" spans="1:11" x14ac:dyDescent="0.25">
      <c r="A165" s="501">
        <v>359</v>
      </c>
      <c r="B165" s="519" t="s">
        <v>524</v>
      </c>
      <c r="C165" s="496">
        <f t="shared" ref="C165:J165" si="72">+C166</f>
        <v>0</v>
      </c>
      <c r="D165" s="496">
        <f t="shared" si="72"/>
        <v>0</v>
      </c>
      <c r="E165" s="496">
        <f t="shared" si="72"/>
        <v>0</v>
      </c>
      <c r="F165" s="496">
        <f t="shared" si="72"/>
        <v>0</v>
      </c>
      <c r="G165" s="496">
        <f t="shared" si="72"/>
        <v>0</v>
      </c>
      <c r="H165" s="496">
        <f t="shared" si="72"/>
        <v>0</v>
      </c>
      <c r="I165" s="496">
        <f t="shared" si="72"/>
        <v>0</v>
      </c>
      <c r="J165" s="496">
        <f t="shared" si="72"/>
        <v>0</v>
      </c>
      <c r="K165" s="503">
        <v>0</v>
      </c>
    </row>
    <row r="166" spans="1:11" s="505" customFormat="1" x14ac:dyDescent="0.25">
      <c r="A166" s="504">
        <v>35901</v>
      </c>
      <c r="B166" s="524" t="s">
        <v>525</v>
      </c>
      <c r="C166" s="496">
        <v>0</v>
      </c>
      <c r="D166" s="496">
        <v>0</v>
      </c>
      <c r="E166" s="497">
        <v>0</v>
      </c>
      <c r="F166" s="496">
        <v>0</v>
      </c>
      <c r="G166" s="496">
        <v>0</v>
      </c>
      <c r="H166" s="496">
        <f>F166-'[2]ETCA-II-09-A'!F163</f>
        <v>0</v>
      </c>
      <c r="I166" s="496">
        <f>G166-'[2]ETCA-II-09-A'!G163</f>
        <v>0</v>
      </c>
      <c r="J166" s="496">
        <f>+E166-F166</f>
        <v>0</v>
      </c>
      <c r="K166" s="503">
        <v>0</v>
      </c>
    </row>
    <row r="167" spans="1:11" x14ac:dyDescent="0.25">
      <c r="A167" s="517">
        <v>3700</v>
      </c>
      <c r="B167" s="518" t="s">
        <v>526</v>
      </c>
      <c r="C167" s="335">
        <f t="shared" ref="C167:J167" si="73">+C168+C170+C172+C175+C177</f>
        <v>1500254</v>
      </c>
      <c r="D167" s="335">
        <f t="shared" si="73"/>
        <v>-340000</v>
      </c>
      <c r="E167" s="335">
        <f t="shared" si="73"/>
        <v>1160254</v>
      </c>
      <c r="F167" s="335">
        <f t="shared" si="73"/>
        <v>882616</v>
      </c>
      <c r="G167" s="335">
        <f t="shared" si="73"/>
        <v>882616</v>
      </c>
      <c r="H167" s="335">
        <f t="shared" si="73"/>
        <v>277899</v>
      </c>
      <c r="I167" s="335">
        <f t="shared" si="73"/>
        <v>277899</v>
      </c>
      <c r="J167" s="335">
        <f t="shared" si="73"/>
        <v>277638</v>
      </c>
      <c r="K167" s="514">
        <f>+F167/E167*1</f>
        <v>0.7607092929651611</v>
      </c>
    </row>
    <row r="168" spans="1:11" x14ac:dyDescent="0.25">
      <c r="A168" s="501">
        <v>371</v>
      </c>
      <c r="B168" s="518" t="s">
        <v>527</v>
      </c>
      <c r="C168" s="496">
        <f t="shared" ref="C168:J168" si="74">C169</f>
        <v>663700</v>
      </c>
      <c r="D168" s="496">
        <f t="shared" si="74"/>
        <v>-180000</v>
      </c>
      <c r="E168" s="496">
        <f t="shared" si="74"/>
        <v>483700</v>
      </c>
      <c r="F168" s="496">
        <f t="shared" si="74"/>
        <v>360939</v>
      </c>
      <c r="G168" s="496">
        <f t="shared" si="74"/>
        <v>360939</v>
      </c>
      <c r="H168" s="496">
        <f t="shared" si="74"/>
        <v>102359</v>
      </c>
      <c r="I168" s="496">
        <f t="shared" si="74"/>
        <v>102359</v>
      </c>
      <c r="J168" s="496">
        <f t="shared" si="74"/>
        <v>122761</v>
      </c>
      <c r="K168" s="503">
        <f>+F168/E168*1</f>
        <v>0.7462042588381228</v>
      </c>
    </row>
    <row r="169" spans="1:11" x14ac:dyDescent="0.25">
      <c r="A169" s="504">
        <v>37101</v>
      </c>
      <c r="B169" s="524" t="s">
        <v>528</v>
      </c>
      <c r="C169" s="496">
        <v>663700</v>
      </c>
      <c r="D169" s="496">
        <f>83000-263000</f>
        <v>-180000</v>
      </c>
      <c r="E169" s="497">
        <f>C169+D169</f>
        <v>483700</v>
      </c>
      <c r="F169" s="496">
        <v>360939</v>
      </c>
      <c r="G169" s="496">
        <v>360939</v>
      </c>
      <c r="H169" s="496">
        <f>F169-'[2]ETCA-II-09-A'!F166</f>
        <v>102359</v>
      </c>
      <c r="I169" s="496">
        <f>G169-'[2]ETCA-II-09-A'!G166</f>
        <v>102359</v>
      </c>
      <c r="J169" s="496">
        <f>+E169-F169</f>
        <v>122761</v>
      </c>
      <c r="K169" s="503">
        <f>+F169/E169*1</f>
        <v>0.7462042588381228</v>
      </c>
    </row>
    <row r="170" spans="1:11" x14ac:dyDescent="0.25">
      <c r="A170" s="501">
        <v>372</v>
      </c>
      <c r="B170" s="519" t="s">
        <v>529</v>
      </c>
      <c r="C170" s="496">
        <f t="shared" ref="C170:J170" si="75">+C171</f>
        <v>0</v>
      </c>
      <c r="D170" s="496">
        <f t="shared" si="75"/>
        <v>0</v>
      </c>
      <c r="E170" s="496">
        <f t="shared" si="75"/>
        <v>0</v>
      </c>
      <c r="F170" s="496">
        <f t="shared" si="75"/>
        <v>0</v>
      </c>
      <c r="G170" s="496">
        <f t="shared" si="75"/>
        <v>0</v>
      </c>
      <c r="H170" s="496">
        <f t="shared" si="75"/>
        <v>0</v>
      </c>
      <c r="I170" s="496">
        <f t="shared" si="75"/>
        <v>0</v>
      </c>
      <c r="J170" s="496">
        <f t="shared" si="75"/>
        <v>0</v>
      </c>
      <c r="K170" s="503">
        <v>0</v>
      </c>
    </row>
    <row r="171" spans="1:11" x14ac:dyDescent="0.25">
      <c r="A171" s="504">
        <v>37201</v>
      </c>
      <c r="B171" s="524" t="s">
        <v>529</v>
      </c>
      <c r="C171" s="496">
        <v>0</v>
      </c>
      <c r="D171" s="496">
        <v>0</v>
      </c>
      <c r="E171" s="497">
        <f>C171+D171</f>
        <v>0</v>
      </c>
      <c r="F171" s="496">
        <v>0</v>
      </c>
      <c r="G171" s="496">
        <v>0</v>
      </c>
      <c r="H171" s="496">
        <f>F171-'[2]ETCA-II-09-A'!F168</f>
        <v>0</v>
      </c>
      <c r="I171" s="496">
        <f>G171-'[2]ETCA-II-09-A'!G168</f>
        <v>0</v>
      </c>
      <c r="J171" s="496">
        <f>E171-F171</f>
        <v>0</v>
      </c>
      <c r="K171" s="503">
        <v>0</v>
      </c>
    </row>
    <row r="172" spans="1:11" x14ac:dyDescent="0.25">
      <c r="A172" s="501">
        <v>375</v>
      </c>
      <c r="B172" s="518" t="s">
        <v>530</v>
      </c>
      <c r="C172" s="496">
        <f t="shared" ref="C172:J172" si="76">+C173+C174</f>
        <v>824574</v>
      </c>
      <c r="D172" s="496">
        <f t="shared" si="76"/>
        <v>-160000</v>
      </c>
      <c r="E172" s="496">
        <f t="shared" si="76"/>
        <v>664574</v>
      </c>
      <c r="F172" s="496">
        <f t="shared" si="76"/>
        <v>511675</v>
      </c>
      <c r="G172" s="496">
        <f t="shared" si="76"/>
        <v>511675</v>
      </c>
      <c r="H172" s="496">
        <f t="shared" si="76"/>
        <v>171800</v>
      </c>
      <c r="I172" s="496">
        <f t="shared" si="76"/>
        <v>171800</v>
      </c>
      <c r="J172" s="496">
        <f t="shared" si="76"/>
        <v>152899</v>
      </c>
      <c r="K172" s="503">
        <f>+F172/E172*1</f>
        <v>0.76992930809811999</v>
      </c>
    </row>
    <row r="173" spans="1:11" x14ac:dyDescent="0.25">
      <c r="A173" s="504">
        <v>37501</v>
      </c>
      <c r="B173" s="524" t="s">
        <v>531</v>
      </c>
      <c r="C173" s="496">
        <v>810175</v>
      </c>
      <c r="D173" s="496">
        <f>114095-294095</f>
        <v>-180000</v>
      </c>
      <c r="E173" s="497">
        <f>C173+D173</f>
        <v>630175</v>
      </c>
      <c r="F173" s="496">
        <v>494215</v>
      </c>
      <c r="G173" s="496">
        <v>494215</v>
      </c>
      <c r="H173" s="496">
        <f>F173-'[2]ETCA-II-09-A'!F170</f>
        <v>164900</v>
      </c>
      <c r="I173" s="496">
        <f>G173-'[2]ETCA-II-09-A'!G170</f>
        <v>164900</v>
      </c>
      <c r="J173" s="496">
        <f>+E173-F173</f>
        <v>135960</v>
      </c>
      <c r="K173" s="503">
        <f>+F173/E173*1</f>
        <v>0.7842504066330781</v>
      </c>
    </row>
    <row r="174" spans="1:11" x14ac:dyDescent="0.25">
      <c r="A174" s="504">
        <v>37502</v>
      </c>
      <c r="B174" s="524" t="s">
        <v>532</v>
      </c>
      <c r="C174" s="496">
        <v>14399</v>
      </c>
      <c r="D174" s="496">
        <v>20000</v>
      </c>
      <c r="E174" s="497">
        <f>C174+D174</f>
        <v>34399</v>
      </c>
      <c r="F174" s="496">
        <v>17460</v>
      </c>
      <c r="G174" s="496">
        <v>17460</v>
      </c>
      <c r="H174" s="496">
        <f>F174-'[2]ETCA-II-09-A'!F171</f>
        <v>6900</v>
      </c>
      <c r="I174" s="496">
        <f>G174-'[2]ETCA-II-09-A'!G171</f>
        <v>6900</v>
      </c>
      <c r="J174" s="496">
        <f>+E174-F174</f>
        <v>16939</v>
      </c>
      <c r="K174" s="503">
        <f>+F174/E174*1</f>
        <v>0.50757289456088839</v>
      </c>
    </row>
    <row r="175" spans="1:11" x14ac:dyDescent="0.25">
      <c r="A175" s="501">
        <v>376</v>
      </c>
      <c r="B175" s="519" t="s">
        <v>533</v>
      </c>
      <c r="C175" s="496">
        <v>0</v>
      </c>
      <c r="D175" s="496">
        <v>0</v>
      </c>
      <c r="E175" s="496">
        <f>C175+D175</f>
        <v>0</v>
      </c>
      <c r="F175" s="496">
        <f>+F176</f>
        <v>0</v>
      </c>
      <c r="G175" s="496">
        <f>+G176</f>
        <v>0</v>
      </c>
      <c r="H175" s="496">
        <f>+H176</f>
        <v>0</v>
      </c>
      <c r="I175" s="496">
        <f>+I176</f>
        <v>0</v>
      </c>
      <c r="J175" s="496">
        <f>+E175-F175</f>
        <v>0</v>
      </c>
      <c r="K175" s="503">
        <v>0</v>
      </c>
    </row>
    <row r="176" spans="1:11" x14ac:dyDescent="0.25">
      <c r="A176" s="504">
        <v>37601</v>
      </c>
      <c r="B176" s="524" t="s">
        <v>533</v>
      </c>
      <c r="C176" s="496">
        <v>0</v>
      </c>
      <c r="D176" s="496">
        <v>0</v>
      </c>
      <c r="E176" s="497">
        <f>C176+D176</f>
        <v>0</v>
      </c>
      <c r="F176" s="496">
        <v>0</v>
      </c>
      <c r="G176" s="496">
        <v>0</v>
      </c>
      <c r="H176" s="496">
        <f>F176-'[2]ETCA-II-09-A'!F173</f>
        <v>0</v>
      </c>
      <c r="I176" s="496">
        <f>G176-'[2]ETCA-II-09-A'!G173</f>
        <v>0</v>
      </c>
      <c r="J176" s="496">
        <f>+E176-F176</f>
        <v>0</v>
      </c>
      <c r="K176" s="503">
        <v>0</v>
      </c>
    </row>
    <row r="177" spans="1:12" x14ac:dyDescent="0.25">
      <c r="A177" s="501">
        <v>379</v>
      </c>
      <c r="B177" s="518" t="s">
        <v>534</v>
      </c>
      <c r="C177" s="496">
        <f t="shared" ref="C177:J177" si="77">+C178</f>
        <v>11980</v>
      </c>
      <c r="D177" s="496">
        <f t="shared" si="77"/>
        <v>0</v>
      </c>
      <c r="E177" s="496">
        <f t="shared" si="77"/>
        <v>11980</v>
      </c>
      <c r="F177" s="496">
        <f t="shared" si="77"/>
        <v>10002</v>
      </c>
      <c r="G177" s="496">
        <f t="shared" si="77"/>
        <v>10002</v>
      </c>
      <c r="H177" s="496">
        <f t="shared" si="77"/>
        <v>3740</v>
      </c>
      <c r="I177" s="496">
        <f t="shared" si="77"/>
        <v>3740</v>
      </c>
      <c r="J177" s="496">
        <f t="shared" si="77"/>
        <v>1978</v>
      </c>
      <c r="K177" s="503">
        <f>+F177/E177*1</f>
        <v>0.83489148580968275</v>
      </c>
    </row>
    <row r="178" spans="1:12" x14ac:dyDescent="0.25">
      <c r="A178" s="504">
        <v>37901</v>
      </c>
      <c r="B178" s="524" t="s">
        <v>535</v>
      </c>
      <c r="C178" s="496">
        <v>11980</v>
      </c>
      <c r="D178" s="496">
        <v>0</v>
      </c>
      <c r="E178" s="497">
        <f>C178+D178</f>
        <v>11980</v>
      </c>
      <c r="F178" s="496">
        <v>10002</v>
      </c>
      <c r="G178" s="496">
        <v>10002</v>
      </c>
      <c r="H178" s="496">
        <f>F178-'[2]ETCA-II-09-A'!F175</f>
        <v>3740</v>
      </c>
      <c r="I178" s="496">
        <f>G178-'[2]ETCA-II-09-A'!G175</f>
        <v>3740</v>
      </c>
      <c r="J178" s="496">
        <f>+E178-F178</f>
        <v>1978</v>
      </c>
      <c r="K178" s="503">
        <f>+F178/E178*1</f>
        <v>0.83489148580968275</v>
      </c>
    </row>
    <row r="179" spans="1:12" x14ac:dyDescent="0.25">
      <c r="A179" s="517">
        <v>3800</v>
      </c>
      <c r="B179" s="518" t="s">
        <v>536</v>
      </c>
      <c r="C179" s="335">
        <f t="shared" ref="C179:J179" si="78">C180</f>
        <v>0</v>
      </c>
      <c r="D179" s="335">
        <f t="shared" si="78"/>
        <v>0</v>
      </c>
      <c r="E179" s="335">
        <f t="shared" si="78"/>
        <v>0</v>
      </c>
      <c r="F179" s="335">
        <f t="shared" si="78"/>
        <v>0</v>
      </c>
      <c r="G179" s="335">
        <f t="shared" si="78"/>
        <v>0</v>
      </c>
      <c r="H179" s="335">
        <f t="shared" si="78"/>
        <v>0</v>
      </c>
      <c r="I179" s="335">
        <f t="shared" si="78"/>
        <v>0</v>
      </c>
      <c r="J179" s="335">
        <f t="shared" si="78"/>
        <v>0</v>
      </c>
      <c r="K179" s="514">
        <v>0</v>
      </c>
    </row>
    <row r="180" spans="1:12" x14ac:dyDescent="0.25">
      <c r="A180" s="501">
        <v>383</v>
      </c>
      <c r="B180" s="518" t="s">
        <v>537</v>
      </c>
      <c r="C180" s="496">
        <f t="shared" ref="C180:J180" si="79">+C181</f>
        <v>0</v>
      </c>
      <c r="D180" s="496">
        <f t="shared" si="79"/>
        <v>0</v>
      </c>
      <c r="E180" s="496">
        <f t="shared" si="79"/>
        <v>0</v>
      </c>
      <c r="F180" s="496">
        <f t="shared" si="79"/>
        <v>0</v>
      </c>
      <c r="G180" s="496">
        <f t="shared" si="79"/>
        <v>0</v>
      </c>
      <c r="H180" s="496">
        <f t="shared" si="79"/>
        <v>0</v>
      </c>
      <c r="I180" s="496">
        <f t="shared" si="79"/>
        <v>0</v>
      </c>
      <c r="J180" s="496">
        <f t="shared" si="79"/>
        <v>0</v>
      </c>
      <c r="K180" s="503">
        <v>0</v>
      </c>
    </row>
    <row r="181" spans="1:12" x14ac:dyDescent="0.25">
      <c r="A181" s="504">
        <v>38301</v>
      </c>
      <c r="B181" s="524" t="s">
        <v>537</v>
      </c>
      <c r="C181" s="496">
        <v>0</v>
      </c>
      <c r="D181" s="496">
        <v>0</v>
      </c>
      <c r="E181" s="497">
        <f>C181+D181</f>
        <v>0</v>
      </c>
      <c r="F181" s="496">
        <v>0</v>
      </c>
      <c r="G181" s="496">
        <v>0</v>
      </c>
      <c r="H181" s="496">
        <f>F181-'[2]ETCA-II-09-A'!F178</f>
        <v>0</v>
      </c>
      <c r="I181" s="496">
        <f>G181-'[2]ETCA-II-09-A'!G178</f>
        <v>0</v>
      </c>
      <c r="J181" s="496">
        <f>+E181-F181</f>
        <v>0</v>
      </c>
      <c r="K181" s="503">
        <v>0</v>
      </c>
    </row>
    <row r="182" spans="1:12" x14ac:dyDescent="0.25">
      <c r="A182" s="517">
        <v>3900</v>
      </c>
      <c r="B182" s="518" t="s">
        <v>559</v>
      </c>
      <c r="C182" s="335">
        <f t="shared" ref="C182:J183" si="80">+C183</f>
        <v>4860000</v>
      </c>
      <c r="D182" s="335">
        <f t="shared" si="80"/>
        <v>1590000</v>
      </c>
      <c r="E182" s="335">
        <f t="shared" si="80"/>
        <v>6450000</v>
      </c>
      <c r="F182" s="335">
        <f t="shared" si="80"/>
        <v>6489407</v>
      </c>
      <c r="G182" s="335">
        <f t="shared" si="80"/>
        <v>4522530</v>
      </c>
      <c r="H182" s="335">
        <f t="shared" si="80"/>
        <v>2678629</v>
      </c>
      <c r="I182" s="335">
        <f t="shared" si="80"/>
        <v>1305550</v>
      </c>
      <c r="J182" s="335">
        <f t="shared" si="80"/>
        <v>-39407</v>
      </c>
      <c r="K182" s="514">
        <f t="shared" ref="K182:K207" si="81">+F182/E182*1</f>
        <v>1.0061096124031008</v>
      </c>
    </row>
    <row r="183" spans="1:12" x14ac:dyDescent="0.25">
      <c r="A183" s="501">
        <v>399</v>
      </c>
      <c r="B183" s="518" t="s">
        <v>538</v>
      </c>
      <c r="C183" s="496">
        <f t="shared" si="80"/>
        <v>4860000</v>
      </c>
      <c r="D183" s="496">
        <f t="shared" si="80"/>
        <v>1590000</v>
      </c>
      <c r="E183" s="496">
        <f t="shared" si="80"/>
        <v>6450000</v>
      </c>
      <c r="F183" s="496">
        <f t="shared" si="80"/>
        <v>6489407</v>
      </c>
      <c r="G183" s="496">
        <f t="shared" si="80"/>
        <v>4522530</v>
      </c>
      <c r="H183" s="496">
        <f t="shared" si="80"/>
        <v>2678629</v>
      </c>
      <c r="I183" s="496">
        <f t="shared" si="80"/>
        <v>1305550</v>
      </c>
      <c r="J183" s="496">
        <f t="shared" si="80"/>
        <v>-39407</v>
      </c>
      <c r="K183" s="503">
        <f t="shared" si="81"/>
        <v>1.0061096124031008</v>
      </c>
    </row>
    <row r="184" spans="1:12" ht="15.75" thickBot="1" x14ac:dyDescent="0.3">
      <c r="A184" s="504">
        <v>39903</v>
      </c>
      <c r="B184" s="524" t="s">
        <v>560</v>
      </c>
      <c r="C184" s="496">
        <v>4860000</v>
      </c>
      <c r="D184" s="496">
        <f>10819996.6-9229996.6</f>
        <v>1590000</v>
      </c>
      <c r="E184" s="497">
        <f>C184+D184</f>
        <v>6450000</v>
      </c>
      <c r="F184" s="496">
        <v>6489407</v>
      </c>
      <c r="G184" s="496">
        <v>4522530</v>
      </c>
      <c r="H184" s="496">
        <f>F184-'[2]ETCA-II-09-A'!F181</f>
        <v>2678629</v>
      </c>
      <c r="I184" s="496">
        <f>G184-'[2]ETCA-II-09-A'!G181</f>
        <v>1305550</v>
      </c>
      <c r="J184" s="496">
        <f>+E184-F184</f>
        <v>-39407</v>
      </c>
      <c r="K184" s="503">
        <f t="shared" si="81"/>
        <v>1.0061096124031008</v>
      </c>
    </row>
    <row r="185" spans="1:12" ht="38.25" x14ac:dyDescent="0.25">
      <c r="A185" s="808" t="s">
        <v>151</v>
      </c>
      <c r="B185" s="809"/>
      <c r="C185" s="548" t="s">
        <v>210</v>
      </c>
      <c r="D185" s="558" t="s">
        <v>152</v>
      </c>
      <c r="E185" s="728" t="s">
        <v>211</v>
      </c>
      <c r="F185" s="728" t="s">
        <v>320</v>
      </c>
      <c r="G185" s="728" t="s">
        <v>321</v>
      </c>
      <c r="H185" s="728" t="s">
        <v>913</v>
      </c>
      <c r="I185" s="728" t="s">
        <v>914</v>
      </c>
      <c r="J185" s="548" t="s">
        <v>328</v>
      </c>
      <c r="K185" s="728" t="s">
        <v>213</v>
      </c>
    </row>
    <row r="186" spans="1:12" ht="15.75" thickBot="1" x14ac:dyDescent="0.3">
      <c r="A186" s="818" t="s">
        <v>176</v>
      </c>
      <c r="B186" s="819"/>
      <c r="C186" s="550" t="s">
        <v>187</v>
      </c>
      <c r="D186" s="549" t="s">
        <v>188</v>
      </c>
      <c r="E186" s="549" t="s">
        <v>154</v>
      </c>
      <c r="F186" s="549" t="s">
        <v>189</v>
      </c>
      <c r="G186" s="549" t="s">
        <v>190</v>
      </c>
      <c r="H186" s="549" t="s">
        <v>915</v>
      </c>
      <c r="I186" s="549" t="s">
        <v>916</v>
      </c>
      <c r="J186" s="549" t="s">
        <v>917</v>
      </c>
      <c r="K186" s="549" t="s">
        <v>963</v>
      </c>
    </row>
    <row r="187" spans="1:12" x14ac:dyDescent="0.25">
      <c r="A187" s="512">
        <v>5000</v>
      </c>
      <c r="B187" s="518" t="s">
        <v>539</v>
      </c>
      <c r="C187" s="335">
        <f t="shared" ref="C187:J187" si="82">C188+C195+C202+C205</f>
        <v>3303914</v>
      </c>
      <c r="D187" s="335">
        <f t="shared" si="82"/>
        <v>4253136</v>
      </c>
      <c r="E187" s="335">
        <f t="shared" si="82"/>
        <v>7557050</v>
      </c>
      <c r="F187" s="335">
        <f t="shared" si="82"/>
        <v>153431</v>
      </c>
      <c r="G187" s="335">
        <f t="shared" si="82"/>
        <v>153431</v>
      </c>
      <c r="H187" s="335">
        <f t="shared" si="82"/>
        <v>0</v>
      </c>
      <c r="I187" s="335">
        <f t="shared" si="82"/>
        <v>0</v>
      </c>
      <c r="J187" s="335">
        <f t="shared" si="82"/>
        <v>7403619</v>
      </c>
      <c r="K187" s="514">
        <f t="shared" si="81"/>
        <v>2.0303028298079277E-2</v>
      </c>
      <c r="L187" s="515"/>
    </row>
    <row r="188" spans="1:12" x14ac:dyDescent="0.25">
      <c r="A188" s="517">
        <v>5100</v>
      </c>
      <c r="B188" s="518" t="s">
        <v>266</v>
      </c>
      <c r="C188" s="335">
        <f t="shared" ref="C188:J188" si="83">C189+C191+C193</f>
        <v>2286013</v>
      </c>
      <c r="D188" s="335">
        <f t="shared" si="83"/>
        <v>4253136</v>
      </c>
      <c r="E188" s="335">
        <f t="shared" si="83"/>
        <v>6539149</v>
      </c>
      <c r="F188" s="335">
        <f t="shared" si="83"/>
        <v>107331</v>
      </c>
      <c r="G188" s="335">
        <f t="shared" si="83"/>
        <v>107331</v>
      </c>
      <c r="H188" s="335">
        <f t="shared" si="83"/>
        <v>0</v>
      </c>
      <c r="I188" s="335">
        <f t="shared" si="83"/>
        <v>0</v>
      </c>
      <c r="J188" s="335">
        <f t="shared" si="83"/>
        <v>6431818</v>
      </c>
      <c r="K188" s="514">
        <f t="shared" si="81"/>
        <v>1.6413603666165122E-2</v>
      </c>
    </row>
    <row r="189" spans="1:12" x14ac:dyDescent="0.25">
      <c r="A189" s="501">
        <v>511</v>
      </c>
      <c r="B189" s="518" t="s">
        <v>540</v>
      </c>
      <c r="C189" s="496">
        <f t="shared" ref="C189:J189" si="84">C190</f>
        <v>800000</v>
      </c>
      <c r="D189" s="496">
        <f t="shared" si="84"/>
        <v>350000</v>
      </c>
      <c r="E189" s="496">
        <f t="shared" si="84"/>
        <v>1150000</v>
      </c>
      <c r="F189" s="496">
        <f t="shared" si="84"/>
        <v>95731</v>
      </c>
      <c r="G189" s="496">
        <f t="shared" si="84"/>
        <v>95731</v>
      </c>
      <c r="H189" s="496">
        <f t="shared" si="84"/>
        <v>0</v>
      </c>
      <c r="I189" s="496">
        <f t="shared" si="84"/>
        <v>0</v>
      </c>
      <c r="J189" s="496">
        <f t="shared" si="84"/>
        <v>1054269</v>
      </c>
      <c r="K189" s="503">
        <f t="shared" si="81"/>
        <v>8.3244347826086959E-2</v>
      </c>
    </row>
    <row r="190" spans="1:12" x14ac:dyDescent="0.25">
      <c r="A190" s="504">
        <v>51101</v>
      </c>
      <c r="B190" s="524" t="s">
        <v>541</v>
      </c>
      <c r="C190" s="496">
        <v>800000</v>
      </c>
      <c r="D190" s="496">
        <v>350000</v>
      </c>
      <c r="E190" s="497">
        <f>C190+D190</f>
        <v>1150000</v>
      </c>
      <c r="F190" s="496">
        <v>95731</v>
      </c>
      <c r="G190" s="496">
        <v>95731</v>
      </c>
      <c r="H190" s="496">
        <f>F190-'[2]ETCA-II-09-A'!F185</f>
        <v>0</v>
      </c>
      <c r="I190" s="496">
        <f>G190-'[2]ETCA-II-09-A'!G185</f>
        <v>0</v>
      </c>
      <c r="J190" s="496">
        <f>+E190-F190</f>
        <v>1054269</v>
      </c>
      <c r="K190" s="503">
        <f t="shared" si="81"/>
        <v>8.3244347826086959E-2</v>
      </c>
    </row>
    <row r="191" spans="1:12" ht="25.5" x14ac:dyDescent="0.25">
      <c r="A191" s="501">
        <v>515</v>
      </c>
      <c r="B191" s="518" t="s">
        <v>542</v>
      </c>
      <c r="C191" s="496">
        <f t="shared" ref="C191:J191" si="85">C192</f>
        <v>636013</v>
      </c>
      <c r="D191" s="496">
        <f t="shared" si="85"/>
        <v>3903136</v>
      </c>
      <c r="E191" s="496">
        <f t="shared" si="85"/>
        <v>4539149</v>
      </c>
      <c r="F191" s="496">
        <f t="shared" si="85"/>
        <v>0</v>
      </c>
      <c r="G191" s="496">
        <f t="shared" si="85"/>
        <v>0</v>
      </c>
      <c r="H191" s="496">
        <f t="shared" si="85"/>
        <v>0</v>
      </c>
      <c r="I191" s="496">
        <f t="shared" si="85"/>
        <v>0</v>
      </c>
      <c r="J191" s="496">
        <f t="shared" si="85"/>
        <v>4539149</v>
      </c>
      <c r="K191" s="503">
        <f t="shared" si="81"/>
        <v>0</v>
      </c>
    </row>
    <row r="192" spans="1:12" x14ac:dyDescent="0.25">
      <c r="A192" s="504">
        <v>51501</v>
      </c>
      <c r="B192" s="519" t="s">
        <v>543</v>
      </c>
      <c r="C192" s="496">
        <v>636013</v>
      </c>
      <c r="D192" s="496">
        <v>3903136</v>
      </c>
      <c r="E192" s="497">
        <f>C192+D192</f>
        <v>4539149</v>
      </c>
      <c r="F192" s="496">
        <v>0</v>
      </c>
      <c r="G192" s="496">
        <v>0</v>
      </c>
      <c r="H192" s="496">
        <f>F192-'[2]ETCA-II-09-A'!F187</f>
        <v>0</v>
      </c>
      <c r="I192" s="496">
        <f>G192-'[2]ETCA-II-09-A'!G187</f>
        <v>0</v>
      </c>
      <c r="J192" s="496">
        <f>+E192-F192</f>
        <v>4539149</v>
      </c>
      <c r="K192" s="503">
        <f t="shared" si="81"/>
        <v>0</v>
      </c>
    </row>
    <row r="193" spans="1:11" x14ac:dyDescent="0.25">
      <c r="A193" s="501">
        <v>519</v>
      </c>
      <c r="B193" s="518" t="s">
        <v>544</v>
      </c>
      <c r="C193" s="496">
        <f t="shared" ref="C193:J193" si="86">C194</f>
        <v>850000</v>
      </c>
      <c r="D193" s="496"/>
      <c r="E193" s="496">
        <f t="shared" si="86"/>
        <v>850000</v>
      </c>
      <c r="F193" s="496">
        <f t="shared" si="86"/>
        <v>11600</v>
      </c>
      <c r="G193" s="496">
        <f t="shared" si="86"/>
        <v>11600</v>
      </c>
      <c r="H193" s="496">
        <f t="shared" si="86"/>
        <v>0</v>
      </c>
      <c r="I193" s="496">
        <f t="shared" si="86"/>
        <v>0</v>
      </c>
      <c r="J193" s="496">
        <f t="shared" si="86"/>
        <v>838400</v>
      </c>
      <c r="K193" s="503">
        <f t="shared" si="81"/>
        <v>1.3647058823529411E-2</v>
      </c>
    </row>
    <row r="194" spans="1:11" x14ac:dyDescent="0.25">
      <c r="A194" s="504">
        <v>51901</v>
      </c>
      <c r="B194" s="524" t="s">
        <v>545</v>
      </c>
      <c r="C194" s="496">
        <v>850000</v>
      </c>
      <c r="D194" s="496"/>
      <c r="E194" s="497">
        <f>C194+D194</f>
        <v>850000</v>
      </c>
      <c r="F194" s="496">
        <v>11600</v>
      </c>
      <c r="G194" s="496">
        <v>11600</v>
      </c>
      <c r="H194" s="496">
        <f>F194-'[2]ETCA-II-09-A'!F189</f>
        <v>0</v>
      </c>
      <c r="I194" s="496">
        <f>G194-'[2]ETCA-II-09-A'!G189</f>
        <v>0</v>
      </c>
      <c r="J194" s="496">
        <f>+E194-F194</f>
        <v>838400</v>
      </c>
      <c r="K194" s="503">
        <f t="shared" si="81"/>
        <v>1.3647058823529411E-2</v>
      </c>
    </row>
    <row r="195" spans="1:11" s="531" customFormat="1" x14ac:dyDescent="0.25">
      <c r="A195" s="517">
        <v>5200</v>
      </c>
      <c r="B195" s="521" t="s">
        <v>267</v>
      </c>
      <c r="C195" s="335">
        <f t="shared" ref="C195:J195" si="87">C196+C198+C200</f>
        <v>439187</v>
      </c>
      <c r="D195" s="335">
        <f t="shared" si="87"/>
        <v>0</v>
      </c>
      <c r="E195" s="335">
        <f t="shared" si="87"/>
        <v>439187</v>
      </c>
      <c r="F195" s="335">
        <f t="shared" si="87"/>
        <v>46100</v>
      </c>
      <c r="G195" s="335">
        <f t="shared" si="87"/>
        <v>46100</v>
      </c>
      <c r="H195" s="335">
        <f t="shared" si="87"/>
        <v>0</v>
      </c>
      <c r="I195" s="335">
        <f t="shared" si="87"/>
        <v>0</v>
      </c>
      <c r="J195" s="335">
        <f t="shared" si="87"/>
        <v>393087</v>
      </c>
      <c r="K195" s="514">
        <f t="shared" si="81"/>
        <v>0.10496667706466721</v>
      </c>
    </row>
    <row r="196" spans="1:11" x14ac:dyDescent="0.25">
      <c r="A196" s="532">
        <v>521</v>
      </c>
      <c r="B196" s="521" t="s">
        <v>561</v>
      </c>
      <c r="C196" s="496">
        <f t="shared" ref="C196:J196" si="88">C197</f>
        <v>65993</v>
      </c>
      <c r="D196" s="496">
        <f t="shared" si="88"/>
        <v>0</v>
      </c>
      <c r="E196" s="496">
        <f t="shared" si="88"/>
        <v>65993</v>
      </c>
      <c r="F196" s="496">
        <f t="shared" si="88"/>
        <v>0</v>
      </c>
      <c r="G196" s="496">
        <f t="shared" si="88"/>
        <v>0</v>
      </c>
      <c r="H196" s="496">
        <f t="shared" si="88"/>
        <v>0</v>
      </c>
      <c r="I196" s="496">
        <f t="shared" si="88"/>
        <v>0</v>
      </c>
      <c r="J196" s="496">
        <f t="shared" si="88"/>
        <v>65993</v>
      </c>
      <c r="K196" s="503">
        <f t="shared" si="81"/>
        <v>0</v>
      </c>
    </row>
    <row r="197" spans="1:11" x14ac:dyDescent="0.25">
      <c r="A197" s="533">
        <v>52101</v>
      </c>
      <c r="B197" s="524" t="s">
        <v>561</v>
      </c>
      <c r="C197" s="496">
        <v>65993</v>
      </c>
      <c r="D197" s="496">
        <v>0</v>
      </c>
      <c r="E197" s="497">
        <f>C197+D197</f>
        <v>65993</v>
      </c>
      <c r="F197" s="496">
        <v>0</v>
      </c>
      <c r="G197" s="496">
        <v>0</v>
      </c>
      <c r="H197" s="496">
        <f>F197-'[2]ETCA-II-09-A'!F192</f>
        <v>0</v>
      </c>
      <c r="I197" s="496">
        <f>G197-'[2]ETCA-II-09-A'!G192</f>
        <v>0</v>
      </c>
      <c r="J197" s="496">
        <f>+E197-F197</f>
        <v>65993</v>
      </c>
      <c r="K197" s="503">
        <f t="shared" si="81"/>
        <v>0</v>
      </c>
    </row>
    <row r="198" spans="1:11" x14ac:dyDescent="0.25">
      <c r="A198" s="532">
        <v>522</v>
      </c>
      <c r="B198" s="521" t="s">
        <v>562</v>
      </c>
      <c r="C198" s="496">
        <f t="shared" ref="C198:J198" si="89">C199</f>
        <v>273194</v>
      </c>
      <c r="D198" s="496">
        <f t="shared" si="89"/>
        <v>0</v>
      </c>
      <c r="E198" s="496">
        <f t="shared" si="89"/>
        <v>273194</v>
      </c>
      <c r="F198" s="496">
        <f t="shared" si="89"/>
        <v>0</v>
      </c>
      <c r="G198" s="496">
        <f t="shared" si="89"/>
        <v>0</v>
      </c>
      <c r="H198" s="496">
        <f t="shared" si="89"/>
        <v>0</v>
      </c>
      <c r="I198" s="496">
        <f t="shared" si="89"/>
        <v>0</v>
      </c>
      <c r="J198" s="496">
        <f t="shared" si="89"/>
        <v>273194</v>
      </c>
      <c r="K198" s="503">
        <f t="shared" si="81"/>
        <v>0</v>
      </c>
    </row>
    <row r="199" spans="1:11" x14ac:dyDescent="0.25">
      <c r="A199" s="741">
        <v>52301</v>
      </c>
      <c r="B199" s="524" t="s">
        <v>562</v>
      </c>
      <c r="C199" s="496">
        <v>273194</v>
      </c>
      <c r="D199" s="496">
        <v>0</v>
      </c>
      <c r="E199" s="497">
        <f>C199+D199</f>
        <v>273194</v>
      </c>
      <c r="F199" s="496">
        <v>0</v>
      </c>
      <c r="G199" s="496">
        <v>0</v>
      </c>
      <c r="H199" s="496">
        <f>F199-'[2]ETCA-II-09-A'!F194</f>
        <v>0</v>
      </c>
      <c r="I199" s="496">
        <f>G199-'[2]ETCA-II-09-A'!G194</f>
        <v>0</v>
      </c>
      <c r="J199" s="496">
        <f>E199-F199</f>
        <v>273194</v>
      </c>
      <c r="K199" s="503">
        <f t="shared" si="81"/>
        <v>0</v>
      </c>
    </row>
    <row r="200" spans="1:11" x14ac:dyDescent="0.25">
      <c r="A200" s="532">
        <v>523</v>
      </c>
      <c r="B200" s="521" t="s">
        <v>563</v>
      </c>
      <c r="C200" s="496">
        <f t="shared" ref="C200:J200" si="90">C201</f>
        <v>100000</v>
      </c>
      <c r="D200" s="496">
        <f t="shared" si="90"/>
        <v>0</v>
      </c>
      <c r="E200" s="496">
        <f t="shared" si="90"/>
        <v>100000</v>
      </c>
      <c r="F200" s="496">
        <f t="shared" si="90"/>
        <v>46100</v>
      </c>
      <c r="G200" s="496">
        <f t="shared" si="90"/>
        <v>46100</v>
      </c>
      <c r="H200" s="496">
        <f t="shared" si="90"/>
        <v>0</v>
      </c>
      <c r="I200" s="496">
        <f t="shared" si="90"/>
        <v>0</v>
      </c>
      <c r="J200" s="496">
        <f t="shared" si="90"/>
        <v>53900</v>
      </c>
      <c r="K200" s="503">
        <f t="shared" si="81"/>
        <v>0.46100000000000002</v>
      </c>
    </row>
    <row r="201" spans="1:11" s="614" customFormat="1" x14ac:dyDescent="0.25">
      <c r="A201" s="535">
        <v>53201</v>
      </c>
      <c r="B201" s="524" t="s">
        <v>563</v>
      </c>
      <c r="C201" s="496">
        <v>100000</v>
      </c>
      <c r="D201" s="496">
        <v>0</v>
      </c>
      <c r="E201" s="496">
        <f>C201+D201</f>
        <v>100000</v>
      </c>
      <c r="F201" s="496">
        <v>46100</v>
      </c>
      <c r="G201" s="496">
        <v>46100</v>
      </c>
      <c r="H201" s="496">
        <f>F201-'[2]ETCA-II-09-A'!F196</f>
        <v>0</v>
      </c>
      <c r="I201" s="496">
        <f>G201-'[2]ETCA-II-09-A'!G196</f>
        <v>0</v>
      </c>
      <c r="J201" s="496">
        <f>+E201-F201</f>
        <v>53900</v>
      </c>
      <c r="K201" s="503">
        <f t="shared" si="81"/>
        <v>0.46100000000000002</v>
      </c>
    </row>
    <row r="202" spans="1:11" x14ac:dyDescent="0.25">
      <c r="A202" s="534">
        <v>5600</v>
      </c>
      <c r="B202" s="521" t="s">
        <v>271</v>
      </c>
      <c r="C202" s="335">
        <f t="shared" ref="C202:J203" si="91">C203</f>
        <v>150000</v>
      </c>
      <c r="D202" s="335">
        <f t="shared" si="91"/>
        <v>0</v>
      </c>
      <c r="E202" s="335">
        <f t="shared" si="91"/>
        <v>150000</v>
      </c>
      <c r="F202" s="335">
        <f t="shared" si="91"/>
        <v>0</v>
      </c>
      <c r="G202" s="335">
        <f t="shared" si="91"/>
        <v>0</v>
      </c>
      <c r="H202" s="335">
        <f t="shared" si="91"/>
        <v>0</v>
      </c>
      <c r="I202" s="335">
        <f t="shared" si="91"/>
        <v>0</v>
      </c>
      <c r="J202" s="335">
        <f t="shared" si="91"/>
        <v>150000</v>
      </c>
      <c r="K202" s="514">
        <f t="shared" si="81"/>
        <v>0</v>
      </c>
    </row>
    <row r="203" spans="1:11" x14ac:dyDescent="0.25">
      <c r="A203" s="532">
        <v>565</v>
      </c>
      <c r="B203" s="521" t="s">
        <v>564</v>
      </c>
      <c r="C203" s="496">
        <f t="shared" si="91"/>
        <v>150000</v>
      </c>
      <c r="D203" s="496">
        <f t="shared" si="91"/>
        <v>0</v>
      </c>
      <c r="E203" s="496">
        <f t="shared" si="91"/>
        <v>150000</v>
      </c>
      <c r="F203" s="496">
        <f t="shared" si="91"/>
        <v>0</v>
      </c>
      <c r="G203" s="496">
        <f t="shared" si="91"/>
        <v>0</v>
      </c>
      <c r="H203" s="496">
        <f t="shared" si="91"/>
        <v>0</v>
      </c>
      <c r="I203" s="496">
        <f t="shared" si="91"/>
        <v>0</v>
      </c>
      <c r="J203" s="496">
        <f t="shared" si="91"/>
        <v>150000</v>
      </c>
      <c r="K203" s="503">
        <f t="shared" si="81"/>
        <v>0</v>
      </c>
    </row>
    <row r="204" spans="1:11" x14ac:dyDescent="0.25">
      <c r="A204" s="535">
        <v>56501</v>
      </c>
      <c r="B204" s="524" t="s">
        <v>564</v>
      </c>
      <c r="C204" s="496">
        <v>150000</v>
      </c>
      <c r="D204" s="496">
        <v>0</v>
      </c>
      <c r="E204" s="496">
        <f>C204+D204</f>
        <v>150000</v>
      </c>
      <c r="F204" s="496">
        <v>0</v>
      </c>
      <c r="G204" s="496">
        <v>0</v>
      </c>
      <c r="H204" s="496">
        <f>F204-'[2]ETCA-II-09-A'!F199</f>
        <v>0</v>
      </c>
      <c r="I204" s="496">
        <f>G204-'[2]ETCA-II-09-A'!G199</f>
        <v>0</v>
      </c>
      <c r="J204" s="496">
        <f>E204-F204</f>
        <v>150000</v>
      </c>
      <c r="K204" s="503">
        <f t="shared" si="81"/>
        <v>0</v>
      </c>
    </row>
    <row r="205" spans="1:11" x14ac:dyDescent="0.25">
      <c r="A205" s="534">
        <v>5900</v>
      </c>
      <c r="B205" s="521" t="s">
        <v>80</v>
      </c>
      <c r="C205" s="335">
        <f t="shared" ref="C205:J206" si="92">C206</f>
        <v>428714</v>
      </c>
      <c r="D205" s="335">
        <f t="shared" si="92"/>
        <v>0</v>
      </c>
      <c r="E205" s="335">
        <f t="shared" si="92"/>
        <v>428714</v>
      </c>
      <c r="F205" s="335">
        <f t="shared" si="92"/>
        <v>0</v>
      </c>
      <c r="G205" s="335">
        <f t="shared" si="92"/>
        <v>0</v>
      </c>
      <c r="H205" s="335">
        <f t="shared" si="92"/>
        <v>0</v>
      </c>
      <c r="I205" s="335">
        <f t="shared" si="92"/>
        <v>0</v>
      </c>
      <c r="J205" s="335">
        <f t="shared" si="92"/>
        <v>428714</v>
      </c>
      <c r="K205" s="514">
        <f t="shared" si="81"/>
        <v>0</v>
      </c>
    </row>
    <row r="206" spans="1:11" x14ac:dyDescent="0.25">
      <c r="A206" s="532">
        <v>591</v>
      </c>
      <c r="B206" s="521" t="s">
        <v>565</v>
      </c>
      <c r="C206" s="496">
        <f t="shared" si="92"/>
        <v>428714</v>
      </c>
      <c r="D206" s="496">
        <f t="shared" si="92"/>
        <v>0</v>
      </c>
      <c r="E206" s="496">
        <f t="shared" si="92"/>
        <v>428714</v>
      </c>
      <c r="F206" s="496">
        <f t="shared" si="92"/>
        <v>0</v>
      </c>
      <c r="G206" s="496">
        <f t="shared" si="92"/>
        <v>0</v>
      </c>
      <c r="H206" s="496">
        <f t="shared" si="92"/>
        <v>0</v>
      </c>
      <c r="I206" s="496">
        <f t="shared" si="92"/>
        <v>0</v>
      </c>
      <c r="J206" s="496">
        <f t="shared" si="92"/>
        <v>428714</v>
      </c>
      <c r="K206" s="503">
        <f t="shared" si="81"/>
        <v>0</v>
      </c>
    </row>
    <row r="207" spans="1:11" x14ac:dyDescent="0.25">
      <c r="A207" s="533">
        <v>59101</v>
      </c>
      <c r="B207" s="524" t="s">
        <v>565</v>
      </c>
      <c r="C207" s="496">
        <v>428714</v>
      </c>
      <c r="D207" s="496">
        <v>0</v>
      </c>
      <c r="E207" s="496">
        <f>C207+D207</f>
        <v>428714</v>
      </c>
      <c r="F207" s="496">
        <v>0</v>
      </c>
      <c r="G207" s="496">
        <v>0</v>
      </c>
      <c r="H207" s="496">
        <f>F207-'[2]ETCA-II-09-A'!F202</f>
        <v>0</v>
      </c>
      <c r="I207" s="496">
        <f>G207-'[2]ETCA-II-09-A'!G202</f>
        <v>0</v>
      </c>
      <c r="J207" s="496">
        <f>E207-F207</f>
        <v>428714</v>
      </c>
      <c r="K207" s="503">
        <f t="shared" si="81"/>
        <v>0</v>
      </c>
    </row>
    <row r="208" spans="1:11" x14ac:dyDescent="0.25">
      <c r="A208" s="532">
        <v>6000</v>
      </c>
      <c r="B208" s="536" t="s">
        <v>45</v>
      </c>
      <c r="C208" s="496">
        <f t="shared" ref="C208:J208" si="93">C209</f>
        <v>0</v>
      </c>
      <c r="D208" s="496">
        <f t="shared" si="93"/>
        <v>0</v>
      </c>
      <c r="E208" s="496">
        <f t="shared" si="93"/>
        <v>0</v>
      </c>
      <c r="F208" s="496">
        <f t="shared" si="93"/>
        <v>0</v>
      </c>
      <c r="G208" s="496">
        <f t="shared" si="93"/>
        <v>0</v>
      </c>
      <c r="H208" s="496">
        <f t="shared" si="93"/>
        <v>0</v>
      </c>
      <c r="I208" s="496">
        <f t="shared" si="93"/>
        <v>0</v>
      </c>
      <c r="J208" s="496">
        <f t="shared" si="93"/>
        <v>0</v>
      </c>
      <c r="K208" s="503">
        <v>0</v>
      </c>
    </row>
    <row r="209" spans="1:11" x14ac:dyDescent="0.25">
      <c r="A209" s="535">
        <v>6200</v>
      </c>
      <c r="B209" s="537" t="s">
        <v>275</v>
      </c>
      <c r="C209" s="496">
        <f t="shared" ref="C209:J209" si="94">+C210</f>
        <v>0</v>
      </c>
      <c r="D209" s="496">
        <f t="shared" si="94"/>
        <v>0</v>
      </c>
      <c r="E209" s="496">
        <f t="shared" si="94"/>
        <v>0</v>
      </c>
      <c r="F209" s="496">
        <f t="shared" si="94"/>
        <v>0</v>
      </c>
      <c r="G209" s="496">
        <f t="shared" si="94"/>
        <v>0</v>
      </c>
      <c r="H209" s="496">
        <f t="shared" si="94"/>
        <v>0</v>
      </c>
      <c r="I209" s="496">
        <f t="shared" si="94"/>
        <v>0</v>
      </c>
      <c r="J209" s="496">
        <f t="shared" si="94"/>
        <v>0</v>
      </c>
      <c r="K209" s="503">
        <v>0</v>
      </c>
    </row>
    <row r="210" spans="1:11" x14ac:dyDescent="0.25">
      <c r="A210" s="532">
        <v>622</v>
      </c>
      <c r="B210" s="537" t="s">
        <v>546</v>
      </c>
      <c r="C210" s="496">
        <f t="shared" ref="C210:J210" si="95">+C211+C212</f>
        <v>0</v>
      </c>
      <c r="D210" s="496">
        <f t="shared" si="95"/>
        <v>0</v>
      </c>
      <c r="E210" s="496">
        <f t="shared" si="95"/>
        <v>0</v>
      </c>
      <c r="F210" s="496">
        <f t="shared" si="95"/>
        <v>0</v>
      </c>
      <c r="G210" s="496">
        <f t="shared" si="95"/>
        <v>0</v>
      </c>
      <c r="H210" s="496">
        <f t="shared" si="95"/>
        <v>0</v>
      </c>
      <c r="I210" s="496">
        <f t="shared" si="95"/>
        <v>0</v>
      </c>
      <c r="J210" s="496">
        <f t="shared" si="95"/>
        <v>0</v>
      </c>
      <c r="K210" s="503">
        <v>0</v>
      </c>
    </row>
    <row r="211" spans="1:11" x14ac:dyDescent="0.25">
      <c r="A211" s="533">
        <v>62201</v>
      </c>
      <c r="B211" s="537" t="s">
        <v>547</v>
      </c>
      <c r="C211" s="496">
        <v>0</v>
      </c>
      <c r="D211" s="496">
        <v>0</v>
      </c>
      <c r="E211" s="497">
        <f>C211+D211</f>
        <v>0</v>
      </c>
      <c r="F211" s="496">
        <v>0</v>
      </c>
      <c r="G211" s="496">
        <v>0</v>
      </c>
      <c r="H211" s="496">
        <f>F211-'[1]CPCA-II-09-A'!$F206</f>
        <v>0</v>
      </c>
      <c r="I211" s="496">
        <f>G211-'[1]CPCA-II-09-A'!$G206</f>
        <v>0</v>
      </c>
      <c r="J211" s="496">
        <f>+E211-F211</f>
        <v>0</v>
      </c>
      <c r="K211" s="503">
        <v>0</v>
      </c>
    </row>
    <row r="212" spans="1:11" x14ac:dyDescent="0.25">
      <c r="A212" s="533">
        <v>62205</v>
      </c>
      <c r="B212" s="524" t="s">
        <v>548</v>
      </c>
      <c r="C212" s="496">
        <v>0</v>
      </c>
      <c r="D212" s="496">
        <v>0</v>
      </c>
      <c r="E212" s="497">
        <f>C212+D212</f>
        <v>0</v>
      </c>
      <c r="F212" s="496">
        <v>0</v>
      </c>
      <c r="G212" s="496">
        <v>0</v>
      </c>
      <c r="H212" s="496">
        <f>F212-'[1]CPCA-II-09-A'!$F207</f>
        <v>0</v>
      </c>
      <c r="I212" s="496">
        <f>G212-'[1]CPCA-II-09-A'!$G207</f>
        <v>0</v>
      </c>
      <c r="J212" s="496">
        <f>+E212-F212</f>
        <v>0</v>
      </c>
      <c r="K212" s="503">
        <v>0</v>
      </c>
    </row>
    <row r="213" spans="1:11" x14ac:dyDescent="0.25">
      <c r="A213" s="538"/>
      <c r="B213" s="537"/>
      <c r="C213" s="496"/>
      <c r="D213" s="496"/>
      <c r="E213" s="496"/>
      <c r="F213" s="496"/>
      <c r="G213" s="496"/>
      <c r="H213" s="496"/>
      <c r="I213" s="496"/>
      <c r="J213" s="496"/>
      <c r="K213" s="503"/>
    </row>
    <row r="214" spans="1:11" ht="15.75" thickBot="1" x14ac:dyDescent="0.3">
      <c r="A214" s="538"/>
      <c r="B214" s="539"/>
      <c r="C214" s="496"/>
      <c r="D214" s="496"/>
      <c r="E214" s="496"/>
      <c r="F214" s="496"/>
      <c r="G214" s="496"/>
      <c r="H214" s="496"/>
      <c r="I214" s="496"/>
      <c r="J214" s="498"/>
      <c r="K214" s="503"/>
    </row>
    <row r="215" spans="1:11" ht="15.75" thickBot="1" x14ac:dyDescent="0.3">
      <c r="A215" s="540"/>
      <c r="B215" s="541" t="s">
        <v>159</v>
      </c>
      <c r="C215" s="724">
        <f t="shared" ref="C215:I215" si="96">+C10+C46+C105+C187</f>
        <v>40888619.840000004</v>
      </c>
      <c r="D215" s="725">
        <f t="shared" si="96"/>
        <v>4253136.0199999996</v>
      </c>
      <c r="E215" s="725">
        <f t="shared" si="96"/>
        <v>45141755.859999999</v>
      </c>
      <c r="F215" s="725">
        <f t="shared" si="96"/>
        <v>38383655.350000001</v>
      </c>
      <c r="G215" s="725">
        <f t="shared" si="96"/>
        <v>35941467.560000002</v>
      </c>
      <c r="H215" s="725">
        <f t="shared" si="96"/>
        <v>14118241.02</v>
      </c>
      <c r="I215" s="725">
        <f t="shared" si="96"/>
        <v>12511700.02</v>
      </c>
      <c r="J215" s="542">
        <f>+E215-F215</f>
        <v>6758100.5099999979</v>
      </c>
      <c r="K215" s="543">
        <f>+F215/E215*1</f>
        <v>0.8502915896546166</v>
      </c>
    </row>
    <row r="217" spans="1:11" x14ac:dyDescent="0.25">
      <c r="J217" s="545"/>
    </row>
    <row r="218" spans="1:11" x14ac:dyDescent="0.25">
      <c r="B218" s="729" t="s">
        <v>578</v>
      </c>
      <c r="D218" s="820" t="s">
        <v>1035</v>
      </c>
      <c r="E218" s="820"/>
      <c r="F218" s="499"/>
      <c r="H218" s="726" t="s">
        <v>1036</v>
      </c>
    </row>
    <row r="219" spans="1:11" x14ac:dyDescent="0.25">
      <c r="D219" s="744"/>
      <c r="E219" s="744"/>
      <c r="H219" s="742"/>
    </row>
    <row r="220" spans="1:11" x14ac:dyDescent="0.25">
      <c r="D220" s="500"/>
      <c r="E220" s="500"/>
      <c r="H220" s="742"/>
    </row>
    <row r="221" spans="1:11" x14ac:dyDescent="0.25">
      <c r="B221" s="745" t="s">
        <v>1060</v>
      </c>
      <c r="D221" s="744" t="s">
        <v>549</v>
      </c>
      <c r="E221" s="744"/>
      <c r="H221" s="743" t="s">
        <v>1075</v>
      </c>
    </row>
    <row r="222" spans="1:11" x14ac:dyDescent="0.25">
      <c r="B222" s="745" t="s">
        <v>550</v>
      </c>
      <c r="D222" s="820" t="s">
        <v>551</v>
      </c>
      <c r="E222" s="820"/>
      <c r="H222" s="743" t="s">
        <v>1070</v>
      </c>
    </row>
    <row r="231" spans="1:11" x14ac:dyDescent="0.25">
      <c r="A231" s="500"/>
      <c r="B231" s="500"/>
      <c r="C231" s="500"/>
      <c r="D231" s="500"/>
      <c r="E231" s="500"/>
      <c r="F231" s="500"/>
      <c r="G231" s="500"/>
      <c r="H231" s="500"/>
      <c r="I231" s="500"/>
      <c r="J231" s="500"/>
      <c r="K231" s="500"/>
    </row>
    <row r="233" spans="1:11" x14ac:dyDescent="0.25">
      <c r="A233" s="500"/>
      <c r="B233" s="500"/>
      <c r="C233" s="500"/>
      <c r="D233" s="500"/>
      <c r="E233" s="500"/>
      <c r="F233" s="500"/>
      <c r="G233" s="500"/>
      <c r="H233" s="500"/>
      <c r="I233" s="500"/>
      <c r="J233" s="500"/>
      <c r="K233" s="500"/>
    </row>
    <row r="234" spans="1:11" x14ac:dyDescent="0.25">
      <c r="A234" s="500"/>
      <c r="B234" s="500"/>
      <c r="C234" s="500"/>
      <c r="D234" s="500"/>
      <c r="E234" s="500"/>
      <c r="F234" s="500"/>
      <c r="G234" s="500"/>
      <c r="H234" s="500"/>
      <c r="I234" s="500"/>
      <c r="J234" s="500"/>
      <c r="K234" s="500"/>
    </row>
  </sheetData>
  <mergeCells count="16">
    <mergeCell ref="D222:E222"/>
    <mergeCell ref="A6:K6"/>
    <mergeCell ref="A7:B7"/>
    <mergeCell ref="A8:B8"/>
    <mergeCell ref="D218:E218"/>
    <mergeCell ref="A186:B186"/>
    <mergeCell ref="A44:B44"/>
    <mergeCell ref="A45:B45"/>
    <mergeCell ref="A103:B103"/>
    <mergeCell ref="A104:B104"/>
    <mergeCell ref="A185:B185"/>
    <mergeCell ref="A1:K1"/>
    <mergeCell ref="A2:K2"/>
    <mergeCell ref="A3:K3"/>
    <mergeCell ref="A4:K4"/>
    <mergeCell ref="A5:K5"/>
  </mergeCells>
  <pageMargins left="0.31496062992125984" right="0.31496062992125984" top="0.35433070866141736" bottom="0.35433070866141736" header="0.31496062992125984" footer="0.31496062992125984"/>
  <pageSetup scale="75" orientation="landscape" r:id="rId1"/>
  <headerFooter>
    <oddHeader>Página &amp;P</oddHeader>
  </headerFooter>
  <rowBreaks count="4" manualBreakCount="4">
    <brk id="43" max="10" man="1"/>
    <brk id="91" max="10" man="1"/>
    <brk id="132" max="10" man="1"/>
    <brk id="176" max="10" man="1"/>
  </rowBreaks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F00"/>
  </sheetPr>
  <dimension ref="A1:J26"/>
  <sheetViews>
    <sheetView zoomScaleNormal="100" workbookViewId="0">
      <selection activeCell="J18" sqref="J18"/>
    </sheetView>
  </sheetViews>
  <sheetFormatPr baseColWidth="10" defaultRowHeight="15" x14ac:dyDescent="0.25"/>
  <cols>
    <col min="1" max="1" width="6.140625" style="78" customWidth="1"/>
    <col min="2" max="2" width="39.5703125" style="78" bestFit="1" customWidth="1"/>
    <col min="3" max="7" width="13.7109375" style="78" customWidth="1"/>
    <col min="8" max="9" width="13.7109375" style="547" customWidth="1"/>
    <col min="10" max="10" width="13.7109375" style="78" customWidth="1"/>
    <col min="11" max="16384" width="11.42578125" style="78"/>
  </cols>
  <sheetData>
    <row r="1" spans="1:10" s="100" customFormat="1" x14ac:dyDescent="0.25">
      <c r="A1" s="777" t="s">
        <v>161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0" s="101" customFormat="1" ht="15.75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</row>
    <row r="3" spans="1:10" s="101" customFormat="1" ht="15.75" x14ac:dyDescent="0.25">
      <c r="A3" s="777" t="s">
        <v>331</v>
      </c>
      <c r="B3" s="777"/>
      <c r="C3" s="777"/>
      <c r="D3" s="777"/>
      <c r="E3" s="777"/>
      <c r="F3" s="777"/>
      <c r="G3" s="777"/>
      <c r="H3" s="777"/>
      <c r="I3" s="777"/>
      <c r="J3" s="777"/>
    </row>
    <row r="4" spans="1:10" s="101" customFormat="1" ht="15.75" x14ac:dyDescent="0.25">
      <c r="A4" s="753" t="s">
        <v>410</v>
      </c>
      <c r="B4" s="753"/>
      <c r="C4" s="753"/>
      <c r="D4" s="753"/>
      <c r="E4" s="753"/>
      <c r="F4" s="753"/>
      <c r="G4" s="753"/>
      <c r="H4" s="753"/>
      <c r="I4" s="753"/>
      <c r="J4" s="753"/>
    </row>
    <row r="5" spans="1:10" s="101" customFormat="1" ht="15.75" x14ac:dyDescent="0.25">
      <c r="A5" s="777" t="s">
        <v>1054</v>
      </c>
      <c r="B5" s="777"/>
      <c r="C5" s="777"/>
      <c r="D5" s="777"/>
      <c r="E5" s="777"/>
      <c r="F5" s="777"/>
      <c r="G5" s="777"/>
      <c r="H5" s="777"/>
      <c r="I5" s="777"/>
      <c r="J5" s="777"/>
    </row>
    <row r="6" spans="1:10" s="102" customFormat="1" ht="15.75" thickBot="1" x14ac:dyDescent="0.3">
      <c r="A6" s="778" t="s">
        <v>114</v>
      </c>
      <c r="B6" s="778"/>
      <c r="C6" s="778"/>
      <c r="D6" s="778"/>
      <c r="E6" s="778"/>
      <c r="F6" s="778"/>
      <c r="G6" s="778"/>
      <c r="H6" s="778"/>
      <c r="I6" s="778"/>
      <c r="J6" s="778"/>
    </row>
    <row r="7" spans="1:10" s="148" customFormat="1" ht="53.25" customHeight="1" x14ac:dyDescent="0.25">
      <c r="A7" s="808" t="s">
        <v>107</v>
      </c>
      <c r="B7" s="809"/>
      <c r="C7" s="115" t="s">
        <v>210</v>
      </c>
      <c r="D7" s="147" t="s">
        <v>152</v>
      </c>
      <c r="E7" s="235" t="s">
        <v>211</v>
      </c>
      <c r="F7" s="175" t="s">
        <v>320</v>
      </c>
      <c r="G7" s="175" t="s">
        <v>321</v>
      </c>
      <c r="H7" s="563" t="s">
        <v>913</v>
      </c>
      <c r="I7" s="563" t="s">
        <v>914</v>
      </c>
      <c r="J7" s="115" t="s">
        <v>328</v>
      </c>
    </row>
    <row r="8" spans="1:10" s="149" customFormat="1" ht="13.5" thickBot="1" x14ac:dyDescent="0.3">
      <c r="A8" s="818"/>
      <c r="B8" s="819"/>
      <c r="C8" s="117" t="s">
        <v>187</v>
      </c>
      <c r="D8" s="116" t="s">
        <v>188</v>
      </c>
      <c r="E8" s="116" t="s">
        <v>154</v>
      </c>
      <c r="F8" s="176" t="s">
        <v>189</v>
      </c>
      <c r="G8" s="176" t="s">
        <v>190</v>
      </c>
      <c r="H8" s="564" t="s">
        <v>915</v>
      </c>
      <c r="I8" s="564" t="s">
        <v>916</v>
      </c>
      <c r="J8" s="116" t="s">
        <v>327</v>
      </c>
    </row>
    <row r="9" spans="1:10" ht="30" customHeight="1" x14ac:dyDescent="0.25">
      <c r="A9" s="150"/>
      <c r="B9" s="124"/>
      <c r="C9" s="338"/>
      <c r="D9" s="338"/>
      <c r="E9" s="338"/>
      <c r="F9" s="338"/>
      <c r="G9" s="338"/>
      <c r="H9" s="338"/>
      <c r="I9" s="338"/>
      <c r="J9" s="338"/>
    </row>
    <row r="10" spans="1:10" ht="30" customHeight="1" x14ac:dyDescent="0.25">
      <c r="A10" s="150"/>
      <c r="B10" s="124" t="s">
        <v>332</v>
      </c>
      <c r="C10" s="338">
        <v>37584706</v>
      </c>
      <c r="D10" s="338"/>
      <c r="E10" s="338">
        <f>C10+D10</f>
        <v>37584706</v>
      </c>
      <c r="F10" s="338">
        <v>38230224</v>
      </c>
      <c r="G10" s="338">
        <v>35788033</v>
      </c>
      <c r="H10" s="338">
        <v>14118241</v>
      </c>
      <c r="I10" s="338">
        <f>G10-'[2]ETCA-II-09-B'!$G$10</f>
        <v>12511697</v>
      </c>
      <c r="J10" s="338">
        <f>E10-F10</f>
        <v>-645518</v>
      </c>
    </row>
    <row r="11" spans="1:10" ht="30" customHeight="1" x14ac:dyDescent="0.25">
      <c r="A11" s="150"/>
      <c r="C11" s="339"/>
      <c r="D11" s="338"/>
      <c r="E11" s="338"/>
      <c r="F11" s="338"/>
      <c r="G11" s="338"/>
      <c r="H11" s="338"/>
      <c r="I11" s="338"/>
      <c r="J11" s="338"/>
    </row>
    <row r="12" spans="1:10" ht="30" customHeight="1" x14ac:dyDescent="0.25">
      <c r="A12" s="150"/>
      <c r="B12" s="124" t="s">
        <v>333</v>
      </c>
      <c r="C12" s="338">
        <v>3303914</v>
      </c>
      <c r="D12" s="338">
        <v>4253136</v>
      </c>
      <c r="E12" s="338">
        <f t="shared" ref="E12:E14" si="0">C12+D12</f>
        <v>7557050</v>
      </c>
      <c r="F12" s="338">
        <v>153431</v>
      </c>
      <c r="G12" s="338">
        <v>153431</v>
      </c>
      <c r="H12" s="338">
        <f>F12-'[2]ETCA-II-09-B'!$F$12</f>
        <v>0</v>
      </c>
      <c r="I12" s="338">
        <f>G12-'[2]ETCA-II-09-B'!$G$12</f>
        <v>0</v>
      </c>
      <c r="J12" s="338">
        <f>E12-F12</f>
        <v>7403619</v>
      </c>
    </row>
    <row r="13" spans="1:10" ht="30" customHeight="1" x14ac:dyDescent="0.25">
      <c r="A13" s="150"/>
      <c r="B13" s="124"/>
      <c r="C13" s="338"/>
      <c r="D13" s="338"/>
      <c r="E13" s="338"/>
      <c r="F13" s="338"/>
      <c r="G13" s="338"/>
      <c r="H13" s="338"/>
      <c r="I13" s="338"/>
      <c r="J13" s="338"/>
    </row>
    <row r="14" spans="1:10" ht="30" customHeight="1" x14ac:dyDescent="0.25">
      <c r="A14" s="150"/>
      <c r="B14" s="124" t="s">
        <v>334</v>
      </c>
      <c r="C14" s="338">
        <v>0</v>
      </c>
      <c r="D14" s="338">
        <v>0</v>
      </c>
      <c r="E14" s="338">
        <f t="shared" si="0"/>
        <v>0</v>
      </c>
      <c r="F14" s="338">
        <v>0</v>
      </c>
      <c r="G14" s="338">
        <v>0</v>
      </c>
      <c r="H14" s="338">
        <f>F14-'[1]CPCA-II-09-B'!$F14</f>
        <v>0</v>
      </c>
      <c r="I14" s="338">
        <f>G14-'[1]CPCA-II-09-B'!$G14</f>
        <v>0</v>
      </c>
      <c r="J14" s="338">
        <f t="shared" ref="J14" si="1">E15-F15</f>
        <v>0</v>
      </c>
    </row>
    <row r="15" spans="1:10" ht="30" customHeight="1" x14ac:dyDescent="0.25">
      <c r="A15" s="150"/>
      <c r="B15" s="124"/>
      <c r="C15" s="338"/>
      <c r="D15" s="338"/>
      <c r="E15" s="338"/>
      <c r="F15" s="338"/>
      <c r="G15" s="338"/>
      <c r="H15" s="338"/>
      <c r="I15" s="338"/>
      <c r="J15" s="338"/>
    </row>
    <row r="16" spans="1:10" ht="30" customHeight="1" x14ac:dyDescent="0.25">
      <c r="A16" s="150"/>
      <c r="B16" s="124"/>
      <c r="C16" s="338"/>
      <c r="D16" s="338"/>
      <c r="E16" s="338"/>
      <c r="F16" s="338"/>
      <c r="G16" s="338"/>
      <c r="H16" s="338"/>
      <c r="I16" s="338"/>
      <c r="J16" s="338"/>
    </row>
    <row r="17" spans="1:10" ht="30" customHeight="1" thickBot="1" x14ac:dyDescent="0.3">
      <c r="A17" s="151"/>
      <c r="B17" s="126"/>
      <c r="C17" s="341"/>
      <c r="D17" s="341"/>
      <c r="E17" s="341"/>
      <c r="F17" s="341"/>
      <c r="G17" s="341"/>
      <c r="H17" s="341"/>
      <c r="I17" s="341"/>
      <c r="J17" s="341"/>
    </row>
    <row r="18" spans="1:10" ht="30" customHeight="1" thickBot="1" x14ac:dyDescent="0.3">
      <c r="A18" s="146"/>
      <c r="B18" s="357" t="s">
        <v>159</v>
      </c>
      <c r="C18" s="346">
        <f>SUM(C10:C17)</f>
        <v>40888620</v>
      </c>
      <c r="D18" s="346">
        <f>SUM(D10:D17)</f>
        <v>4253136</v>
      </c>
      <c r="E18" s="346">
        <f>SUM(E10:E17)</f>
        <v>45141756</v>
      </c>
      <c r="F18" s="346">
        <f>SUM(F10:F17)</f>
        <v>38383655</v>
      </c>
      <c r="G18" s="346">
        <f>SUM(G10:G17)</f>
        <v>35941464</v>
      </c>
      <c r="H18" s="346">
        <f t="shared" ref="H18:I18" si="2">SUM(H10:H17)</f>
        <v>14118241</v>
      </c>
      <c r="I18" s="346">
        <f t="shared" si="2"/>
        <v>12511697</v>
      </c>
      <c r="J18" s="346">
        <f>E18-F18</f>
        <v>6758101</v>
      </c>
    </row>
    <row r="21" spans="1:10" x14ac:dyDescent="0.25">
      <c r="B21" s="367" t="s">
        <v>578</v>
      </c>
      <c r="D21" s="820" t="s">
        <v>1035</v>
      </c>
      <c r="E21" s="820"/>
      <c r="F21" s="499"/>
      <c r="G21" s="369"/>
      <c r="H21" s="726" t="s">
        <v>1036</v>
      </c>
      <c r="I21" s="369"/>
    </row>
    <row r="22" spans="1:10" x14ac:dyDescent="0.25">
      <c r="B22" s="369"/>
      <c r="D22" s="744"/>
      <c r="E22" s="744"/>
      <c r="F22" s="369"/>
      <c r="G22" s="369"/>
      <c r="H22" s="742"/>
      <c r="I22" s="369"/>
    </row>
    <row r="23" spans="1:10" x14ac:dyDescent="0.25">
      <c r="B23" s="368"/>
      <c r="D23" s="500"/>
      <c r="E23" s="500"/>
      <c r="F23" s="369"/>
      <c r="G23" s="369"/>
      <c r="H23" s="742"/>
      <c r="I23" s="369"/>
    </row>
    <row r="24" spans="1:10" x14ac:dyDescent="0.25">
      <c r="B24" s="367" t="s">
        <v>1060</v>
      </c>
      <c r="D24" s="820" t="s">
        <v>549</v>
      </c>
      <c r="E24" s="820"/>
      <c r="F24" s="369"/>
      <c r="G24" s="369"/>
      <c r="H24" s="743" t="s">
        <v>1075</v>
      </c>
      <c r="I24" s="369"/>
    </row>
    <row r="25" spans="1:10" x14ac:dyDescent="0.25">
      <c r="B25" s="367" t="s">
        <v>581</v>
      </c>
      <c r="D25" s="820" t="s">
        <v>551</v>
      </c>
      <c r="E25" s="820"/>
      <c r="F25" s="369"/>
      <c r="G25" s="369"/>
      <c r="H25" s="743" t="s">
        <v>1070</v>
      </c>
      <c r="I25" s="369"/>
    </row>
    <row r="26" spans="1:10" x14ac:dyDescent="0.25">
      <c r="B26" s="1"/>
      <c r="D26" s="369"/>
      <c r="E26" s="369"/>
      <c r="F26" s="369"/>
      <c r="G26" s="369"/>
      <c r="H26" s="369"/>
      <c r="I26" s="369"/>
    </row>
  </sheetData>
  <mergeCells count="11">
    <mergeCell ref="A1:J1"/>
    <mergeCell ref="A2:J2"/>
    <mergeCell ref="A3:J3"/>
    <mergeCell ref="A5:J5"/>
    <mergeCell ref="A6:J6"/>
    <mergeCell ref="A4:J4"/>
    <mergeCell ref="D21:E21"/>
    <mergeCell ref="D24:E24"/>
    <mergeCell ref="D25:E25"/>
    <mergeCell ref="A7:B7"/>
    <mergeCell ref="A8:B8"/>
  </mergeCells>
  <pageMargins left="0.6692913385826772" right="0.27559055118110237" top="0.35433070866141736" bottom="0.35433070866141736" header="0.31496062992125984" footer="0.31496062992125984"/>
  <pageSetup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FF00"/>
  </sheetPr>
  <dimension ref="A1:J155"/>
  <sheetViews>
    <sheetView topLeftCell="A49" zoomScaleNormal="100" zoomScaleSheetLayoutView="115" workbookViewId="0">
      <selection activeCell="K66" sqref="K66"/>
    </sheetView>
  </sheetViews>
  <sheetFormatPr baseColWidth="10" defaultRowHeight="15" x14ac:dyDescent="0.25"/>
  <cols>
    <col min="1" max="1" width="7.7109375" style="78" customWidth="1"/>
    <col min="2" max="2" width="45.7109375" style="78" customWidth="1"/>
    <col min="3" max="8" width="13.7109375" style="78" customWidth="1"/>
    <col min="9" max="9" width="13.140625" style="78" customWidth="1"/>
    <col min="10" max="16384" width="11.42578125" style="78"/>
  </cols>
  <sheetData>
    <row r="1" spans="1:10" x14ac:dyDescent="0.25">
      <c r="B1" s="241"/>
      <c r="C1" s="241"/>
      <c r="D1" s="241"/>
      <c r="E1" s="241"/>
      <c r="F1" s="241"/>
      <c r="G1" s="241"/>
      <c r="H1" s="241"/>
    </row>
    <row r="2" spans="1:10" x14ac:dyDescent="0.25">
      <c r="A2" s="777" t="s">
        <v>161</v>
      </c>
      <c r="B2" s="777"/>
      <c r="C2" s="777"/>
      <c r="D2" s="777"/>
      <c r="E2" s="777"/>
      <c r="F2" s="777"/>
      <c r="G2" s="777"/>
      <c r="H2" s="241"/>
      <c r="I2" s="581" t="s">
        <v>920</v>
      </c>
      <c r="J2" s="241"/>
    </row>
    <row r="3" spans="1:10" x14ac:dyDescent="0.25">
      <c r="A3" s="777" t="s">
        <v>150</v>
      </c>
      <c r="B3" s="777"/>
      <c r="C3" s="777"/>
      <c r="D3" s="777"/>
      <c r="E3" s="777"/>
      <c r="F3" s="777"/>
      <c r="G3" s="777"/>
      <c r="H3" s="777"/>
      <c r="I3" s="241"/>
      <c r="J3" s="241"/>
    </row>
    <row r="4" spans="1:10" x14ac:dyDescent="0.25">
      <c r="A4" s="777" t="s">
        <v>335</v>
      </c>
      <c r="B4" s="777"/>
      <c r="C4" s="777"/>
      <c r="D4" s="777"/>
      <c r="E4" s="777"/>
      <c r="F4" s="777"/>
      <c r="G4" s="777"/>
      <c r="H4" s="777"/>
      <c r="I4" s="241"/>
      <c r="J4" s="241"/>
    </row>
    <row r="5" spans="1:10" x14ac:dyDescent="0.25">
      <c r="A5" s="822" t="s">
        <v>410</v>
      </c>
      <c r="B5" s="822"/>
      <c r="C5" s="822"/>
      <c r="D5" s="822"/>
      <c r="E5" s="822"/>
      <c r="F5" s="822"/>
      <c r="G5" s="822"/>
      <c r="H5" s="822"/>
      <c r="I5" s="583"/>
      <c r="J5" s="583"/>
    </row>
    <row r="6" spans="1:10" x14ac:dyDescent="0.25">
      <c r="A6" s="777" t="s">
        <v>1061</v>
      </c>
      <c r="B6" s="777"/>
      <c r="C6" s="777"/>
      <c r="D6" s="777"/>
      <c r="E6" s="777"/>
      <c r="F6" s="777"/>
      <c r="G6" s="777"/>
      <c r="H6" s="821" t="s">
        <v>1041</v>
      </c>
      <c r="I6" s="821"/>
      <c r="J6" s="821"/>
    </row>
    <row r="7" spans="1:10" ht="15.75" thickBot="1" x14ac:dyDescent="0.3">
      <c r="B7" s="582"/>
      <c r="C7" s="582"/>
      <c r="D7" s="582" t="s">
        <v>114</v>
      </c>
      <c r="E7" s="582"/>
      <c r="F7" s="582"/>
      <c r="G7" s="582"/>
      <c r="H7" s="582"/>
      <c r="I7" s="582"/>
      <c r="J7" s="582"/>
    </row>
    <row r="8" spans="1:10" ht="38.25" x14ac:dyDescent="0.25">
      <c r="A8" s="808" t="s">
        <v>335</v>
      </c>
      <c r="B8" s="809"/>
      <c r="C8" s="548" t="s">
        <v>210</v>
      </c>
      <c r="D8" s="558" t="s">
        <v>152</v>
      </c>
      <c r="E8" s="561" t="s">
        <v>211</v>
      </c>
      <c r="F8" s="576" t="s">
        <v>911</v>
      </c>
      <c r="G8" s="576" t="s">
        <v>912</v>
      </c>
      <c r="H8" s="563" t="s">
        <v>913</v>
      </c>
      <c r="I8" s="563" t="s">
        <v>914</v>
      </c>
      <c r="J8" s="548" t="s">
        <v>328</v>
      </c>
    </row>
    <row r="9" spans="1:10" ht="15.75" thickBot="1" x14ac:dyDescent="0.3">
      <c r="A9" s="818"/>
      <c r="B9" s="819"/>
      <c r="C9" s="550" t="s">
        <v>187</v>
      </c>
      <c r="D9" s="549" t="s">
        <v>188</v>
      </c>
      <c r="E9" s="549" t="s">
        <v>154</v>
      </c>
      <c r="F9" s="577" t="s">
        <v>189</v>
      </c>
      <c r="G9" s="577" t="s">
        <v>190</v>
      </c>
      <c r="H9" s="564" t="s">
        <v>915</v>
      </c>
      <c r="I9" s="564" t="s">
        <v>916</v>
      </c>
      <c r="J9" s="549" t="s">
        <v>917</v>
      </c>
    </row>
    <row r="10" spans="1:10" x14ac:dyDescent="0.25">
      <c r="A10" s="559"/>
      <c r="B10" s="552"/>
      <c r="C10" s="551"/>
      <c r="D10" s="551"/>
      <c r="E10" s="551"/>
      <c r="F10" s="551"/>
      <c r="G10" s="551"/>
      <c r="H10" s="551"/>
      <c r="I10" s="551"/>
      <c r="J10" s="551"/>
    </row>
    <row r="11" spans="1:10" s="547" customFormat="1" x14ac:dyDescent="0.25">
      <c r="A11" s="559"/>
      <c r="B11" s="552" t="s">
        <v>566</v>
      </c>
      <c r="C11" s="338">
        <v>1108630</v>
      </c>
      <c r="D11" s="338">
        <v>5489</v>
      </c>
      <c r="E11" s="338">
        <f>C11+D11</f>
        <v>1114119</v>
      </c>
      <c r="F11" s="578">
        <v>1116184</v>
      </c>
      <c r="G11" s="580">
        <v>1102796</v>
      </c>
      <c r="H11" s="338">
        <f>F11-'[2]ETCA-II-09-C'!F11</f>
        <v>431327.28999999852</v>
      </c>
      <c r="I11" s="338">
        <f>G11-'[2]ETCA-II-09-C'!G11</f>
        <v>430667.75</v>
      </c>
      <c r="J11" s="338">
        <f>E11-F11</f>
        <v>-2065</v>
      </c>
    </row>
    <row r="12" spans="1:10" s="547" customFormat="1" x14ac:dyDescent="0.25">
      <c r="A12" s="559"/>
      <c r="B12" s="552" t="s">
        <v>567</v>
      </c>
      <c r="C12" s="338">
        <v>3827288</v>
      </c>
      <c r="D12" s="338">
        <v>-94382</v>
      </c>
      <c r="E12" s="338">
        <f>C12+D12</f>
        <v>3732906</v>
      </c>
      <c r="F12" s="578">
        <v>3414800</v>
      </c>
      <c r="G12" s="580">
        <v>3395658</v>
      </c>
      <c r="H12" s="338">
        <f>F12-'[2]ETCA-II-09-C'!F12</f>
        <v>1012172.3299999991</v>
      </c>
      <c r="I12" s="338">
        <f>G12-'[2]ETCA-II-09-C'!G12</f>
        <v>1011696.3500000001</v>
      </c>
      <c r="J12" s="338">
        <f t="shared" ref="J12:J21" si="0">E12-F12</f>
        <v>318106</v>
      </c>
    </row>
    <row r="13" spans="1:10" s="547" customFormat="1" x14ac:dyDescent="0.25">
      <c r="A13" s="559"/>
      <c r="B13" s="552" t="s">
        <v>568</v>
      </c>
      <c r="C13" s="338">
        <v>1521817</v>
      </c>
      <c r="D13" s="338">
        <v>-28148</v>
      </c>
      <c r="E13" s="338">
        <f t="shared" ref="E13:E21" si="1">C13+D13</f>
        <v>1493669</v>
      </c>
      <c r="F13" s="578">
        <v>1606859</v>
      </c>
      <c r="G13" s="580">
        <v>1560991</v>
      </c>
      <c r="H13" s="338">
        <f>F13-'[2]ETCA-II-09-C'!F13</f>
        <v>552106.68999999925</v>
      </c>
      <c r="I13" s="338">
        <f>G13-'[2]ETCA-II-09-C'!G13</f>
        <v>536380.29</v>
      </c>
      <c r="J13" s="338">
        <f t="shared" si="0"/>
        <v>-113190</v>
      </c>
    </row>
    <row r="14" spans="1:10" s="547" customFormat="1" x14ac:dyDescent="0.25">
      <c r="A14" s="559"/>
      <c r="B14" s="552" t="s">
        <v>569</v>
      </c>
      <c r="C14" s="338">
        <v>3808068</v>
      </c>
      <c r="D14" s="338">
        <v>3958119</v>
      </c>
      <c r="E14" s="338">
        <f t="shared" si="1"/>
        <v>7766187</v>
      </c>
      <c r="F14" s="578">
        <v>2029032</v>
      </c>
      <c r="G14" s="580">
        <v>1820918</v>
      </c>
      <c r="H14" s="338">
        <f>F14-'[2]ETCA-II-09-C'!F14</f>
        <v>727826.83999999915</v>
      </c>
      <c r="I14" s="338">
        <f>G14-'[2]ETCA-II-09-C'!G14</f>
        <v>527572.22</v>
      </c>
      <c r="J14" s="338">
        <f t="shared" si="0"/>
        <v>5737155</v>
      </c>
    </row>
    <row r="15" spans="1:10" s="547" customFormat="1" x14ac:dyDescent="0.25">
      <c r="A15" s="559"/>
      <c r="B15" s="552" t="s">
        <v>570</v>
      </c>
      <c r="C15" s="338">
        <v>4626306</v>
      </c>
      <c r="D15" s="338">
        <v>-678539</v>
      </c>
      <c r="E15" s="338">
        <f t="shared" si="1"/>
        <v>3947767</v>
      </c>
      <c r="F15" s="578">
        <v>4469280</v>
      </c>
      <c r="G15" s="580">
        <v>4432627</v>
      </c>
      <c r="H15" s="338">
        <f>F15-'[2]ETCA-II-09-C'!F15</f>
        <v>1681005.0200000014</v>
      </c>
      <c r="I15" s="338">
        <f>G15-'[2]ETCA-II-09-C'!G15</f>
        <v>1682625.65</v>
      </c>
      <c r="J15" s="338">
        <f t="shared" si="0"/>
        <v>-521513</v>
      </c>
    </row>
    <row r="16" spans="1:10" x14ac:dyDescent="0.25">
      <c r="A16" s="559"/>
      <c r="B16" s="552" t="s">
        <v>571</v>
      </c>
      <c r="C16" s="338">
        <v>4988857</v>
      </c>
      <c r="D16" s="338">
        <v>-285659</v>
      </c>
      <c r="E16" s="338">
        <f t="shared" si="1"/>
        <v>4703198</v>
      </c>
      <c r="F16" s="578">
        <v>5921674</v>
      </c>
      <c r="G16" s="580">
        <v>4895561</v>
      </c>
      <c r="H16" s="338">
        <f>F16-'[2]ETCA-II-09-C'!F16</f>
        <v>2736020.7300000018</v>
      </c>
      <c r="I16" s="338">
        <f>G16-'[2]ETCA-II-09-C'!G16</f>
        <v>1741802.4100000001</v>
      </c>
      <c r="J16" s="338">
        <f t="shared" si="0"/>
        <v>-1218476</v>
      </c>
    </row>
    <row r="17" spans="1:10" x14ac:dyDescent="0.25">
      <c r="A17" s="559"/>
      <c r="B17" s="552" t="s">
        <v>572</v>
      </c>
      <c r="C17" s="338">
        <v>5569781</v>
      </c>
      <c r="D17" s="338">
        <v>115855</v>
      </c>
      <c r="E17" s="338">
        <f t="shared" si="1"/>
        <v>5685636</v>
      </c>
      <c r="F17" s="578">
        <v>5296345</v>
      </c>
      <c r="G17" s="580">
        <v>5239791</v>
      </c>
      <c r="H17" s="338">
        <f>F17-'[2]ETCA-II-09-C'!F17</f>
        <v>2004818.0400000038</v>
      </c>
      <c r="I17" s="338">
        <f>G17-'[2]ETCA-II-09-C'!G17</f>
        <v>1991201.2000000002</v>
      </c>
      <c r="J17" s="338">
        <f t="shared" si="0"/>
        <v>389291</v>
      </c>
    </row>
    <row r="18" spans="1:10" x14ac:dyDescent="0.25">
      <c r="A18" s="559"/>
      <c r="B18" s="552" t="s">
        <v>573</v>
      </c>
      <c r="C18" s="338">
        <v>7367109</v>
      </c>
      <c r="D18" s="338">
        <v>1622011</v>
      </c>
      <c r="E18" s="338">
        <f t="shared" si="1"/>
        <v>8989120</v>
      </c>
      <c r="F18" s="578">
        <v>7719416</v>
      </c>
      <c r="G18" s="580">
        <v>6730336</v>
      </c>
      <c r="H18" s="338">
        <f>F18-'[2]ETCA-II-09-C'!F18</f>
        <v>2489994.849999995</v>
      </c>
      <c r="I18" s="338">
        <f>G18-'[2]ETCA-II-09-C'!G18</f>
        <v>2112360.91</v>
      </c>
      <c r="J18" s="338">
        <f t="shared" si="0"/>
        <v>1269704</v>
      </c>
    </row>
    <row r="19" spans="1:10" x14ac:dyDescent="0.25">
      <c r="A19" s="559"/>
      <c r="B19" s="552" t="s">
        <v>574</v>
      </c>
      <c r="C19" s="338">
        <v>2938629</v>
      </c>
      <c r="D19" s="338">
        <v>-8992</v>
      </c>
      <c r="E19" s="338">
        <f t="shared" si="1"/>
        <v>2929637</v>
      </c>
      <c r="F19" s="578">
        <v>2625481</v>
      </c>
      <c r="G19" s="580">
        <v>2609875</v>
      </c>
      <c r="H19" s="338">
        <f>F19-'[2]ETCA-II-09-C'!F19</f>
        <v>1025019.8500000001</v>
      </c>
      <c r="I19" s="338">
        <f>G19-'[2]ETCA-II-09-C'!G19</f>
        <v>1023167.76</v>
      </c>
      <c r="J19" s="338">
        <f t="shared" si="0"/>
        <v>304156</v>
      </c>
    </row>
    <row r="20" spans="1:10" x14ac:dyDescent="0.25">
      <c r="A20" s="559"/>
      <c r="B20" s="552" t="s">
        <v>575</v>
      </c>
      <c r="C20" s="338">
        <v>4736977</v>
      </c>
      <c r="D20" s="338">
        <v>-306066</v>
      </c>
      <c r="E20" s="338">
        <f t="shared" si="1"/>
        <v>4430911</v>
      </c>
      <c r="F20" s="578">
        <v>3842193</v>
      </c>
      <c r="G20" s="580">
        <v>3812422</v>
      </c>
      <c r="H20" s="338">
        <f>F20-'[2]ETCA-II-09-C'!F20</f>
        <v>1342280.5299999979</v>
      </c>
      <c r="I20" s="338">
        <f>G20-'[2]ETCA-II-09-C'!G20</f>
        <v>1338491.2200000002</v>
      </c>
      <c r="J20" s="338">
        <f t="shared" si="0"/>
        <v>588718</v>
      </c>
    </row>
    <row r="21" spans="1:10" x14ac:dyDescent="0.25">
      <c r="A21" s="559"/>
      <c r="B21" s="552" t="s">
        <v>576</v>
      </c>
      <c r="C21" s="339">
        <v>395158</v>
      </c>
      <c r="D21" s="338">
        <v>-46553</v>
      </c>
      <c r="E21" s="338">
        <f t="shared" si="1"/>
        <v>348605</v>
      </c>
      <c r="F21" s="578">
        <v>342390</v>
      </c>
      <c r="G21" s="580">
        <v>340488</v>
      </c>
      <c r="H21" s="338">
        <f>F21-'[2]ETCA-II-09-C'!F21</f>
        <v>115667.89999999997</v>
      </c>
      <c r="I21" s="338">
        <f>G21-'[2]ETCA-II-09-C'!G21</f>
        <v>115730.73999999999</v>
      </c>
      <c r="J21" s="338">
        <f t="shared" si="0"/>
        <v>6215</v>
      </c>
    </row>
    <row r="22" spans="1:10" x14ac:dyDescent="0.25">
      <c r="A22" s="559"/>
      <c r="B22" s="552"/>
      <c r="C22" s="551"/>
      <c r="D22" s="551"/>
      <c r="E22" s="551"/>
      <c r="F22" s="551"/>
      <c r="G22" s="551"/>
      <c r="H22" s="338"/>
      <c r="I22" s="338"/>
      <c r="J22" s="338"/>
    </row>
    <row r="23" spans="1:10" ht="15.75" thickBot="1" x14ac:dyDescent="0.3">
      <c r="A23" s="560"/>
      <c r="B23" s="554"/>
      <c r="C23" s="555"/>
      <c r="D23" s="555"/>
      <c r="E23" s="555"/>
      <c r="F23" s="555"/>
      <c r="G23" s="555"/>
      <c r="H23" s="341"/>
      <c r="I23" s="341"/>
      <c r="J23" s="341"/>
    </row>
    <row r="24" spans="1:10" ht="15.75" thickBot="1" x14ac:dyDescent="0.3">
      <c r="A24" s="553"/>
      <c r="B24" s="554" t="s">
        <v>159</v>
      </c>
      <c r="C24" s="341">
        <f>SUM(C11:C23)</f>
        <v>40888620</v>
      </c>
      <c r="D24" s="341">
        <f>SUM(D11:D23)</f>
        <v>4253135</v>
      </c>
      <c r="E24" s="356">
        <f>SUM(E10:E23)</f>
        <v>45141755</v>
      </c>
      <c r="F24" s="579">
        <f>SUM(F11:F23)</f>
        <v>38383654</v>
      </c>
      <c r="G24" s="579">
        <f>SUM(G11:G23)</f>
        <v>35941463</v>
      </c>
      <c r="H24" s="341">
        <f>SUM(H11:H23)</f>
        <v>14118240.069999997</v>
      </c>
      <c r="I24" s="341">
        <f>SUM(I11:I23)</f>
        <v>12511696.500000002</v>
      </c>
      <c r="J24" s="341">
        <f>SUM(J11:J23)</f>
        <v>6758101</v>
      </c>
    </row>
    <row r="27" spans="1:10" x14ac:dyDescent="0.25">
      <c r="A27" s="546"/>
      <c r="B27" s="546"/>
      <c r="C27" s="546"/>
      <c r="D27" s="546"/>
      <c r="E27" s="546"/>
      <c r="F27" s="546"/>
      <c r="G27" s="546"/>
      <c r="H27" s="565" t="s">
        <v>584</v>
      </c>
      <c r="I27" s="546"/>
      <c r="J27" s="546"/>
    </row>
    <row r="29" spans="1:10" x14ac:dyDescent="0.25">
      <c r="A29" s="777" t="s">
        <v>161</v>
      </c>
      <c r="B29" s="777"/>
      <c r="C29" s="777"/>
      <c r="D29" s="777"/>
      <c r="E29" s="777"/>
      <c r="F29" s="777"/>
      <c r="G29" s="777"/>
      <c r="H29" s="241"/>
      <c r="I29" s="581" t="s">
        <v>920</v>
      </c>
      <c r="J29" s="241"/>
    </row>
    <row r="30" spans="1:10" x14ac:dyDescent="0.25">
      <c r="A30" s="777" t="s">
        <v>150</v>
      </c>
      <c r="B30" s="777"/>
      <c r="C30" s="777"/>
      <c r="D30" s="777"/>
      <c r="E30" s="777"/>
      <c r="F30" s="777"/>
      <c r="G30" s="777"/>
      <c r="H30" s="777"/>
      <c r="I30" s="241"/>
      <c r="J30" s="241"/>
    </row>
    <row r="31" spans="1:10" x14ac:dyDescent="0.25">
      <c r="A31" s="777" t="s">
        <v>338</v>
      </c>
      <c r="B31" s="777"/>
      <c r="C31" s="777"/>
      <c r="D31" s="777"/>
      <c r="E31" s="777"/>
      <c r="F31" s="777"/>
      <c r="G31" s="777"/>
      <c r="H31" s="777"/>
      <c r="I31" s="241"/>
      <c r="J31" s="241"/>
    </row>
    <row r="32" spans="1:10" x14ac:dyDescent="0.25">
      <c r="A32" s="822" t="s">
        <v>410</v>
      </c>
      <c r="B32" s="822"/>
      <c r="C32" s="822"/>
      <c r="D32" s="822"/>
      <c r="E32" s="822"/>
      <c r="F32" s="822"/>
      <c r="G32" s="822"/>
      <c r="H32" s="822"/>
      <c r="I32" s="583"/>
      <c r="J32" s="583"/>
    </row>
    <row r="33" spans="1:10" x14ac:dyDescent="0.25">
      <c r="A33" s="777" t="s">
        <v>1062</v>
      </c>
      <c r="B33" s="777"/>
      <c r="C33" s="777"/>
      <c r="D33" s="777"/>
      <c r="E33" s="777"/>
      <c r="F33" s="777"/>
      <c r="G33" s="777"/>
      <c r="H33" s="821" t="s">
        <v>1041</v>
      </c>
      <c r="I33" s="821"/>
      <c r="J33" s="821"/>
    </row>
    <row r="34" spans="1:10" ht="15.75" thickBot="1" x14ac:dyDescent="0.3">
      <c r="A34" s="547"/>
      <c r="B34" s="582"/>
      <c r="C34" s="582"/>
      <c r="D34" s="582" t="s">
        <v>114</v>
      </c>
      <c r="E34" s="582"/>
      <c r="F34" s="582"/>
      <c r="G34" s="582"/>
      <c r="H34" s="582"/>
      <c r="I34" s="582"/>
      <c r="J34" s="582"/>
    </row>
    <row r="35" spans="1:10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5.75" thickBot="1" x14ac:dyDescent="0.3">
      <c r="A36" s="546"/>
      <c r="B36" s="546"/>
      <c r="C36" s="546"/>
      <c r="D36" s="546"/>
      <c r="E36" s="546"/>
      <c r="F36" s="546"/>
      <c r="G36" s="546"/>
      <c r="H36" s="546"/>
      <c r="I36" s="546"/>
      <c r="J36" s="546"/>
    </row>
    <row r="37" spans="1:10" ht="38.25" x14ac:dyDescent="0.25">
      <c r="A37" s="808" t="s">
        <v>338</v>
      </c>
      <c r="B37" s="809"/>
      <c r="C37" s="548" t="s">
        <v>210</v>
      </c>
      <c r="D37" s="558" t="s">
        <v>152</v>
      </c>
      <c r="E37" s="561" t="s">
        <v>211</v>
      </c>
      <c r="F37" s="576" t="s">
        <v>911</v>
      </c>
      <c r="G37" s="576" t="s">
        <v>912</v>
      </c>
      <c r="H37" s="563" t="s">
        <v>913</v>
      </c>
      <c r="I37" s="563" t="s">
        <v>914</v>
      </c>
      <c r="J37" s="548" t="s">
        <v>328</v>
      </c>
    </row>
    <row r="38" spans="1:10" ht="15.75" thickBot="1" x14ac:dyDescent="0.3">
      <c r="A38" s="818"/>
      <c r="B38" s="819"/>
      <c r="C38" s="550" t="s">
        <v>187</v>
      </c>
      <c r="D38" s="549" t="s">
        <v>188</v>
      </c>
      <c r="E38" s="549" t="s">
        <v>154</v>
      </c>
      <c r="F38" s="577" t="s">
        <v>189</v>
      </c>
      <c r="G38" s="577" t="s">
        <v>190</v>
      </c>
      <c r="H38" s="564" t="s">
        <v>915</v>
      </c>
      <c r="I38" s="564" t="s">
        <v>916</v>
      </c>
      <c r="J38" s="549" t="s">
        <v>917</v>
      </c>
    </row>
    <row r="39" spans="1:10" x14ac:dyDescent="0.25">
      <c r="A39" s="559"/>
      <c r="B39" s="552"/>
      <c r="C39" s="551"/>
      <c r="D39" s="551"/>
      <c r="E39" s="551"/>
      <c r="F39" s="551"/>
      <c r="G39" s="551"/>
      <c r="H39" s="551"/>
      <c r="I39" s="551"/>
      <c r="J39" s="551"/>
    </row>
    <row r="40" spans="1:10" x14ac:dyDescent="0.25">
      <c r="A40" s="559"/>
      <c r="B40" s="552" t="s">
        <v>373</v>
      </c>
      <c r="C40" s="551"/>
      <c r="D40" s="551"/>
      <c r="E40" s="551"/>
      <c r="F40" s="551"/>
      <c r="G40" s="551"/>
      <c r="H40" s="551"/>
      <c r="I40" s="551"/>
      <c r="J40" s="551"/>
    </row>
    <row r="41" spans="1:10" x14ac:dyDescent="0.25">
      <c r="A41" s="559"/>
      <c r="B41" s="552" t="s">
        <v>339</v>
      </c>
      <c r="C41" s="551"/>
      <c r="D41" s="551"/>
      <c r="E41" s="551"/>
      <c r="F41" s="551"/>
      <c r="G41" s="551"/>
      <c r="H41" s="551"/>
      <c r="I41" s="551"/>
      <c r="J41" s="551"/>
    </row>
    <row r="42" spans="1:10" x14ac:dyDescent="0.25">
      <c r="A42" s="559"/>
      <c r="B42" s="552" t="s">
        <v>340</v>
      </c>
      <c r="C42" s="551"/>
      <c r="D42" s="551"/>
      <c r="E42" s="551"/>
      <c r="F42" s="551"/>
      <c r="G42" s="551"/>
      <c r="H42" s="551"/>
      <c r="I42" s="551"/>
      <c r="J42" s="551"/>
    </row>
    <row r="43" spans="1:10" x14ac:dyDescent="0.25">
      <c r="A43" s="559"/>
      <c r="B43" s="552" t="s">
        <v>341</v>
      </c>
      <c r="C43" s="551"/>
      <c r="D43" s="551"/>
      <c r="E43" s="551"/>
      <c r="F43" s="551"/>
      <c r="G43" s="551"/>
      <c r="H43" s="551"/>
      <c r="I43" s="551"/>
      <c r="J43" s="551"/>
    </row>
    <row r="44" spans="1:10" x14ac:dyDescent="0.25">
      <c r="A44" s="559"/>
      <c r="B44" s="552" t="s">
        <v>342</v>
      </c>
      <c r="C44" s="339">
        <f>C24</f>
        <v>40888620</v>
      </c>
      <c r="D44" s="339">
        <f>D24</f>
        <v>4253135</v>
      </c>
      <c r="E44" s="339">
        <f>C44+D44</f>
        <v>45141755</v>
      </c>
      <c r="F44" s="339">
        <f>F24</f>
        <v>38383654</v>
      </c>
      <c r="G44" s="339">
        <f>G24</f>
        <v>35941463</v>
      </c>
      <c r="H44" s="339">
        <f>H24</f>
        <v>14118240.069999997</v>
      </c>
      <c r="I44" s="339">
        <f>I24</f>
        <v>12511696.500000002</v>
      </c>
      <c r="J44" s="339">
        <f>E44-F44</f>
        <v>6758101</v>
      </c>
    </row>
    <row r="45" spans="1:10" x14ac:dyDescent="0.25">
      <c r="A45" s="559"/>
      <c r="B45" s="552"/>
      <c r="C45" s="551"/>
      <c r="D45" s="551"/>
      <c r="E45" s="706"/>
      <c r="F45" s="706"/>
      <c r="G45" s="706"/>
      <c r="H45" s="706"/>
      <c r="I45" s="706"/>
      <c r="J45" s="706"/>
    </row>
    <row r="46" spans="1:10" x14ac:dyDescent="0.25">
      <c r="A46" s="559"/>
      <c r="B46" s="552"/>
      <c r="C46" s="551"/>
      <c r="D46" s="551"/>
      <c r="E46" s="706"/>
      <c r="F46" s="706"/>
      <c r="G46" s="706"/>
      <c r="H46" s="706"/>
      <c r="I46" s="706"/>
      <c r="J46" s="706"/>
    </row>
    <row r="47" spans="1:10" ht="15.75" thickBot="1" x14ac:dyDescent="0.3">
      <c r="A47" s="560"/>
      <c r="B47" s="554"/>
      <c r="C47" s="555"/>
      <c r="D47" s="555"/>
      <c r="E47" s="707"/>
      <c r="F47" s="707"/>
      <c r="G47" s="707"/>
      <c r="H47" s="707"/>
      <c r="I47" s="707"/>
      <c r="J47" s="707"/>
    </row>
    <row r="48" spans="1:10" ht="15.75" thickBot="1" x14ac:dyDescent="0.3">
      <c r="A48" s="556"/>
      <c r="B48" s="557" t="s">
        <v>159</v>
      </c>
      <c r="C48" s="341">
        <f>SUM(C35:C47)</f>
        <v>40888620</v>
      </c>
      <c r="D48" s="341">
        <f>SUM(D35:D47)</f>
        <v>4253135</v>
      </c>
      <c r="E48" s="341">
        <f>SUM(E34:E47)</f>
        <v>45141755</v>
      </c>
      <c r="F48" s="341">
        <f>SUM(F35:F47)</f>
        <v>38383654</v>
      </c>
      <c r="G48" s="341">
        <f>SUM(G35:G47)</f>
        <v>35941463</v>
      </c>
      <c r="H48" s="341">
        <f>SUM(H35:H47)</f>
        <v>14118240.069999997</v>
      </c>
      <c r="I48" s="341">
        <f>SUM(I35:I47)</f>
        <v>12511696.500000002</v>
      </c>
      <c r="J48" s="341">
        <f>SUM(J35:J47)</f>
        <v>6758101</v>
      </c>
    </row>
    <row r="50" spans="1:10" x14ac:dyDescent="0.25">
      <c r="A50" s="546"/>
      <c r="B50" s="546"/>
      <c r="C50" s="546"/>
      <c r="D50" s="546"/>
      <c r="E50" s="546"/>
      <c r="F50" s="546"/>
      <c r="H50" s="565" t="s">
        <v>585</v>
      </c>
      <c r="I50" s="546"/>
      <c r="J50" s="546"/>
    </row>
    <row r="53" spans="1:10" x14ac:dyDescent="0.25">
      <c r="A53" s="547"/>
      <c r="B53" s="547"/>
      <c r="C53" s="547"/>
      <c r="D53" s="547"/>
      <c r="E53" s="547"/>
      <c r="F53" s="547"/>
      <c r="G53" s="547"/>
      <c r="H53" s="547"/>
      <c r="I53" s="547"/>
      <c r="J53" s="547"/>
    </row>
    <row r="54" spans="1:10" x14ac:dyDescent="0.25">
      <c r="A54" s="777" t="s">
        <v>161</v>
      </c>
      <c r="B54" s="777"/>
      <c r="C54" s="777"/>
      <c r="D54" s="777"/>
      <c r="E54" s="777"/>
      <c r="F54" s="777"/>
      <c r="G54" s="777"/>
      <c r="H54" s="241"/>
      <c r="I54" s="581" t="s">
        <v>920</v>
      </c>
      <c r="J54" s="241"/>
    </row>
    <row r="55" spans="1:10" x14ac:dyDescent="0.25">
      <c r="A55" s="777" t="s">
        <v>150</v>
      </c>
      <c r="B55" s="777"/>
      <c r="C55" s="777"/>
      <c r="D55" s="777"/>
      <c r="E55" s="777"/>
      <c r="F55" s="777"/>
      <c r="G55" s="777"/>
      <c r="H55" s="777"/>
      <c r="I55" s="241"/>
      <c r="J55" s="241"/>
    </row>
    <row r="56" spans="1:10" x14ac:dyDescent="0.25">
      <c r="A56" s="777" t="s">
        <v>343</v>
      </c>
      <c r="B56" s="777"/>
      <c r="C56" s="777"/>
      <c r="D56" s="777"/>
      <c r="E56" s="777"/>
      <c r="F56" s="777"/>
      <c r="G56" s="777"/>
      <c r="H56" s="777"/>
      <c r="I56" s="241"/>
      <c r="J56" s="241"/>
    </row>
    <row r="57" spans="1:10" x14ac:dyDescent="0.25">
      <c r="A57" s="822" t="s">
        <v>410</v>
      </c>
      <c r="B57" s="822"/>
      <c r="C57" s="822"/>
      <c r="D57" s="822"/>
      <c r="E57" s="822"/>
      <c r="F57" s="822"/>
      <c r="G57" s="822"/>
      <c r="H57" s="822"/>
      <c r="I57" s="583"/>
      <c r="J57" s="583"/>
    </row>
    <row r="58" spans="1:10" x14ac:dyDescent="0.25">
      <c r="A58" s="777" t="s">
        <v>1061</v>
      </c>
      <c r="B58" s="777"/>
      <c r="C58" s="777"/>
      <c r="D58" s="777"/>
      <c r="E58" s="777"/>
      <c r="F58" s="777"/>
      <c r="G58" s="777"/>
      <c r="H58" s="821" t="s">
        <v>1041</v>
      </c>
      <c r="I58" s="821"/>
      <c r="J58" s="821"/>
    </row>
    <row r="59" spans="1:10" ht="15.75" thickBot="1" x14ac:dyDescent="0.3">
      <c r="A59" s="547"/>
      <c r="B59" s="582"/>
      <c r="C59" s="582"/>
      <c r="D59" s="582" t="s">
        <v>114</v>
      </c>
      <c r="E59" s="582"/>
      <c r="F59" s="582"/>
      <c r="G59" s="582"/>
      <c r="H59" s="582"/>
      <c r="I59" s="582"/>
      <c r="J59" s="582"/>
    </row>
    <row r="60" spans="1:10" x14ac:dyDescent="0.25">
      <c r="A60" s="825"/>
      <c r="B60" s="825"/>
      <c r="C60" s="825"/>
      <c r="D60" s="825"/>
      <c r="E60" s="825"/>
      <c r="F60" s="825"/>
      <c r="G60" s="825"/>
      <c r="H60" s="825"/>
      <c r="I60" s="825"/>
      <c r="J60" s="825"/>
    </row>
    <row r="61" spans="1:10" ht="15.75" thickBot="1" x14ac:dyDescent="0.3">
      <c r="A61" s="546"/>
      <c r="B61" s="546"/>
      <c r="C61" s="546"/>
      <c r="D61" s="546"/>
      <c r="E61" s="546"/>
      <c r="F61" s="546"/>
      <c r="G61" s="546"/>
      <c r="H61" s="546"/>
      <c r="I61" s="546"/>
      <c r="J61" s="546"/>
    </row>
    <row r="62" spans="1:10" ht="38.25" x14ac:dyDescent="0.25">
      <c r="A62" s="808" t="s">
        <v>107</v>
      </c>
      <c r="B62" s="809"/>
      <c r="C62" s="548" t="s">
        <v>210</v>
      </c>
      <c r="D62" s="558" t="s">
        <v>152</v>
      </c>
      <c r="E62" s="561" t="s">
        <v>211</v>
      </c>
      <c r="F62" s="576" t="s">
        <v>911</v>
      </c>
      <c r="G62" s="576" t="s">
        <v>912</v>
      </c>
      <c r="H62" s="563" t="s">
        <v>913</v>
      </c>
      <c r="I62" s="563" t="s">
        <v>914</v>
      </c>
      <c r="J62" s="548" t="s">
        <v>328</v>
      </c>
    </row>
    <row r="63" spans="1:10" ht="15.75" thickBot="1" x14ac:dyDescent="0.3">
      <c r="A63" s="818"/>
      <c r="B63" s="819"/>
      <c r="C63" s="550" t="s">
        <v>187</v>
      </c>
      <c r="D63" s="549" t="s">
        <v>188</v>
      </c>
      <c r="E63" s="549" t="s">
        <v>154</v>
      </c>
      <c r="F63" s="577" t="s">
        <v>189</v>
      </c>
      <c r="G63" s="577" t="s">
        <v>190</v>
      </c>
      <c r="H63" s="564" t="s">
        <v>915</v>
      </c>
      <c r="I63" s="564" t="s">
        <v>916</v>
      </c>
      <c r="J63" s="549" t="s">
        <v>917</v>
      </c>
    </row>
    <row r="64" spans="1:10" x14ac:dyDescent="0.25">
      <c r="A64" s="559"/>
      <c r="B64" s="552"/>
      <c r="C64" s="551"/>
      <c r="D64" s="551"/>
      <c r="E64" s="551"/>
      <c r="F64" s="551"/>
      <c r="G64" s="551"/>
      <c r="H64" s="551"/>
      <c r="I64" s="551"/>
      <c r="J64" s="551"/>
    </row>
    <row r="65" spans="1:10" x14ac:dyDescent="0.25">
      <c r="A65" s="566" t="s">
        <v>344</v>
      </c>
      <c r="B65" s="567"/>
      <c r="C65" s="551"/>
      <c r="D65" s="551"/>
      <c r="E65" s="551"/>
      <c r="F65" s="551"/>
      <c r="G65" s="551"/>
      <c r="H65" s="551"/>
      <c r="I65" s="551"/>
      <c r="J65" s="551"/>
    </row>
    <row r="66" spans="1:10" x14ac:dyDescent="0.25">
      <c r="A66" s="566"/>
      <c r="B66" s="567" t="s">
        <v>345</v>
      </c>
      <c r="C66" s="551"/>
      <c r="D66" s="551"/>
      <c r="E66" s="551"/>
      <c r="F66" s="551"/>
      <c r="G66" s="551"/>
      <c r="H66" s="551"/>
      <c r="I66" s="551"/>
      <c r="J66" s="551"/>
    </row>
    <row r="67" spans="1:10" x14ac:dyDescent="0.25">
      <c r="A67" s="566"/>
      <c r="B67" s="567" t="s">
        <v>346</v>
      </c>
      <c r="C67" s="551"/>
      <c r="D67" s="551"/>
      <c r="E67" s="551"/>
      <c r="F67" s="551"/>
      <c r="G67" s="551"/>
      <c r="H67" s="551"/>
      <c r="I67" s="551"/>
      <c r="J67" s="551"/>
    </row>
    <row r="68" spans="1:10" x14ac:dyDescent="0.25">
      <c r="A68" s="566"/>
      <c r="B68" s="567" t="s">
        <v>348</v>
      </c>
      <c r="C68" s="551"/>
      <c r="D68" s="551"/>
      <c r="E68" s="551"/>
      <c r="F68" s="551"/>
      <c r="G68" s="551"/>
      <c r="H68" s="551"/>
      <c r="I68" s="551"/>
      <c r="J68" s="551"/>
    </row>
    <row r="69" spans="1:10" x14ac:dyDescent="0.25">
      <c r="A69" s="566"/>
      <c r="B69" s="567" t="s">
        <v>347</v>
      </c>
      <c r="C69" s="551"/>
      <c r="D69" s="551"/>
      <c r="E69" s="551"/>
      <c r="F69" s="551"/>
      <c r="G69" s="551"/>
      <c r="H69" s="551"/>
      <c r="I69" s="551"/>
      <c r="J69" s="551"/>
    </row>
    <row r="70" spans="1:10" x14ac:dyDescent="0.25">
      <c r="A70" s="566"/>
      <c r="B70" s="567" t="s">
        <v>349</v>
      </c>
      <c r="C70" s="551"/>
      <c r="D70" s="551"/>
      <c r="E70" s="551"/>
      <c r="F70" s="551"/>
      <c r="G70" s="551"/>
      <c r="H70" s="551"/>
      <c r="I70" s="551"/>
      <c r="J70" s="551"/>
    </row>
    <row r="71" spans="1:10" x14ac:dyDescent="0.25">
      <c r="A71" s="566"/>
      <c r="B71" s="567" t="s">
        <v>350</v>
      </c>
      <c r="C71" s="551"/>
      <c r="D71" s="551"/>
      <c r="E71" s="551"/>
      <c r="F71" s="551"/>
      <c r="G71" s="551"/>
      <c r="H71" s="551"/>
      <c r="I71" s="551"/>
      <c r="J71" s="551"/>
    </row>
    <row r="72" spans="1:10" x14ac:dyDescent="0.25">
      <c r="A72" s="566"/>
      <c r="B72" s="567" t="s">
        <v>351</v>
      </c>
      <c r="C72" s="551"/>
      <c r="D72" s="551"/>
      <c r="E72" s="551"/>
      <c r="F72" s="551"/>
      <c r="G72" s="551"/>
      <c r="H72" s="551"/>
      <c r="I72" s="551"/>
      <c r="J72" s="551"/>
    </row>
    <row r="73" spans="1:10" x14ac:dyDescent="0.25">
      <c r="A73" s="566"/>
      <c r="B73" s="567" t="s">
        <v>352</v>
      </c>
      <c r="C73" s="339">
        <f>C24</f>
        <v>40888620</v>
      </c>
      <c r="D73" s="339">
        <f t="shared" ref="D73:J73" si="2">D24</f>
        <v>4253135</v>
      </c>
      <c r="E73" s="339">
        <f t="shared" si="2"/>
        <v>45141755</v>
      </c>
      <c r="F73" s="339">
        <f t="shared" si="2"/>
        <v>38383654</v>
      </c>
      <c r="G73" s="339">
        <f t="shared" si="2"/>
        <v>35941463</v>
      </c>
      <c r="H73" s="339">
        <f t="shared" si="2"/>
        <v>14118240.069999997</v>
      </c>
      <c r="I73" s="339">
        <f t="shared" si="2"/>
        <v>12511696.500000002</v>
      </c>
      <c r="J73" s="339">
        <f t="shared" si="2"/>
        <v>6758101</v>
      </c>
    </row>
    <row r="74" spans="1:10" x14ac:dyDescent="0.25">
      <c r="A74" s="566"/>
      <c r="B74" s="567"/>
      <c r="C74" s="551"/>
      <c r="D74" s="551"/>
      <c r="E74" s="551"/>
      <c r="F74" s="551"/>
      <c r="G74" s="551"/>
      <c r="H74" s="575"/>
      <c r="I74" s="575"/>
      <c r="J74" s="551"/>
    </row>
    <row r="75" spans="1:10" x14ac:dyDescent="0.25">
      <c r="A75" s="823" t="s">
        <v>353</v>
      </c>
      <c r="B75" s="824"/>
      <c r="C75" s="551"/>
      <c r="D75" s="551"/>
      <c r="E75" s="551"/>
      <c r="F75" s="551"/>
      <c r="G75" s="551"/>
      <c r="H75" s="575"/>
      <c r="I75" s="575"/>
      <c r="J75" s="551"/>
    </row>
    <row r="76" spans="1:10" x14ac:dyDescent="0.25">
      <c r="A76" s="566"/>
      <c r="B76" s="567" t="s">
        <v>354</v>
      </c>
      <c r="C76" s="551"/>
      <c r="D76" s="551"/>
      <c r="E76" s="551"/>
      <c r="F76" s="551"/>
      <c r="G76" s="551"/>
      <c r="H76" s="575"/>
      <c r="I76" s="575"/>
      <c r="J76" s="551"/>
    </row>
    <row r="77" spans="1:10" x14ac:dyDescent="0.25">
      <c r="A77" s="566"/>
      <c r="B77" s="567" t="s">
        <v>355</v>
      </c>
      <c r="C77" s="551"/>
      <c r="D77" s="551"/>
      <c r="E77" s="551"/>
      <c r="F77" s="551"/>
      <c r="G77" s="551"/>
      <c r="H77" s="575"/>
      <c r="I77" s="575"/>
      <c r="J77" s="551"/>
    </row>
    <row r="78" spans="1:10" x14ac:dyDescent="0.25">
      <c r="A78" s="566"/>
      <c r="B78" s="567" t="s">
        <v>356</v>
      </c>
      <c r="C78" s="551"/>
      <c r="D78" s="551"/>
      <c r="E78" s="551"/>
      <c r="F78" s="551"/>
      <c r="G78" s="551"/>
      <c r="H78" s="575"/>
      <c r="I78" s="575"/>
      <c r="J78" s="551"/>
    </row>
    <row r="79" spans="1:10" x14ac:dyDescent="0.25">
      <c r="A79" s="566"/>
      <c r="B79" s="567" t="s">
        <v>357</v>
      </c>
      <c r="C79" s="551"/>
      <c r="D79" s="551"/>
      <c r="E79" s="551"/>
      <c r="F79" s="551"/>
      <c r="G79" s="551"/>
      <c r="H79" s="575"/>
      <c r="I79" s="575"/>
      <c r="J79" s="551"/>
    </row>
    <row r="80" spans="1:10" x14ac:dyDescent="0.25">
      <c r="A80" s="566"/>
      <c r="B80" s="567" t="s">
        <v>358</v>
      </c>
      <c r="C80" s="551"/>
      <c r="D80" s="551"/>
      <c r="E80" s="551"/>
      <c r="F80" s="551"/>
      <c r="G80" s="551"/>
      <c r="H80" s="575"/>
      <c r="I80" s="575"/>
      <c r="J80" s="551"/>
    </row>
    <row r="81" spans="1:10" x14ac:dyDescent="0.25">
      <c r="A81" s="566"/>
      <c r="B81" s="567" t="s">
        <v>359</v>
      </c>
      <c r="C81" s="551"/>
      <c r="D81" s="551"/>
      <c r="E81" s="551"/>
      <c r="F81" s="551"/>
      <c r="G81" s="551"/>
      <c r="H81" s="575"/>
      <c r="I81" s="575"/>
      <c r="J81" s="551"/>
    </row>
    <row r="82" spans="1:10" x14ac:dyDescent="0.25">
      <c r="A82" s="566"/>
      <c r="B82" s="567" t="s">
        <v>360</v>
      </c>
      <c r="C82" s="551"/>
      <c r="D82" s="551"/>
      <c r="E82" s="551"/>
      <c r="F82" s="551"/>
      <c r="G82" s="551"/>
      <c r="H82" s="575"/>
      <c r="I82" s="575"/>
      <c r="J82" s="551"/>
    </row>
    <row r="83" spans="1:10" x14ac:dyDescent="0.25">
      <c r="A83" s="566"/>
      <c r="B83" s="567"/>
      <c r="C83" s="551"/>
      <c r="D83" s="551"/>
      <c r="E83" s="551"/>
      <c r="F83" s="551"/>
      <c r="G83" s="551"/>
      <c r="H83" s="575"/>
      <c r="I83" s="575"/>
      <c r="J83" s="551"/>
    </row>
    <row r="84" spans="1:10" x14ac:dyDescent="0.25">
      <c r="A84" s="823" t="s">
        <v>361</v>
      </c>
      <c r="B84" s="824"/>
      <c r="C84" s="551"/>
      <c r="D84" s="551"/>
      <c r="E84" s="551"/>
      <c r="F84" s="551"/>
      <c r="G84" s="551"/>
      <c r="H84" s="575"/>
      <c r="I84" s="575"/>
      <c r="J84" s="551"/>
    </row>
    <row r="85" spans="1:10" x14ac:dyDescent="0.25">
      <c r="A85" s="566"/>
      <c r="B85" s="567" t="s">
        <v>362</v>
      </c>
      <c r="C85" s="551"/>
      <c r="D85" s="551"/>
      <c r="E85" s="551"/>
      <c r="F85" s="551"/>
      <c r="G85" s="551"/>
      <c r="H85" s="575"/>
      <c r="I85" s="575"/>
      <c r="J85" s="551"/>
    </row>
    <row r="86" spans="1:10" x14ac:dyDescent="0.25">
      <c r="A86" s="566"/>
      <c r="B86" s="567" t="s">
        <v>363</v>
      </c>
      <c r="C86" s="551"/>
      <c r="D86" s="551"/>
      <c r="E86" s="551"/>
      <c r="F86" s="551"/>
      <c r="G86" s="551"/>
      <c r="H86" s="575"/>
      <c r="I86" s="575"/>
      <c r="J86" s="551"/>
    </row>
    <row r="87" spans="1:10" x14ac:dyDescent="0.25">
      <c r="A87" s="566"/>
      <c r="B87" s="567" t="s">
        <v>404</v>
      </c>
      <c r="C87" s="551"/>
      <c r="D87" s="551"/>
      <c r="E87" s="551"/>
      <c r="F87" s="551"/>
      <c r="G87" s="551"/>
      <c r="H87" s="575"/>
      <c r="I87" s="575"/>
      <c r="J87" s="551"/>
    </row>
    <row r="88" spans="1:10" x14ac:dyDescent="0.25">
      <c r="A88" s="566"/>
      <c r="B88" s="567" t="s">
        <v>374</v>
      </c>
      <c r="C88" s="551"/>
      <c r="D88" s="551"/>
      <c r="E88" s="551"/>
      <c r="F88" s="551"/>
      <c r="G88" s="551"/>
      <c r="H88" s="575"/>
      <c r="I88" s="575"/>
      <c r="J88" s="551"/>
    </row>
    <row r="89" spans="1:10" x14ac:dyDescent="0.25">
      <c r="A89" s="566"/>
      <c r="B89" s="567" t="s">
        <v>364</v>
      </c>
      <c r="C89" s="551"/>
      <c r="D89" s="551"/>
      <c r="E89" s="551"/>
      <c r="F89" s="551"/>
      <c r="G89" s="551"/>
      <c r="H89" s="575"/>
      <c r="I89" s="575"/>
      <c r="J89" s="551"/>
    </row>
    <row r="90" spans="1:10" x14ac:dyDescent="0.25">
      <c r="A90" s="566"/>
      <c r="B90" s="567" t="s">
        <v>405</v>
      </c>
      <c r="C90" s="551"/>
      <c r="D90" s="551"/>
      <c r="E90" s="551"/>
      <c r="F90" s="551"/>
      <c r="G90" s="551"/>
      <c r="H90" s="575"/>
      <c r="I90" s="575"/>
      <c r="J90" s="551"/>
    </row>
    <row r="91" spans="1:10" x14ac:dyDescent="0.25">
      <c r="A91" s="566"/>
      <c r="B91" s="567" t="s">
        <v>365</v>
      </c>
      <c r="C91" s="551"/>
      <c r="D91" s="551"/>
      <c r="E91" s="551"/>
      <c r="F91" s="551"/>
      <c r="G91" s="551"/>
      <c r="H91" s="575"/>
      <c r="I91" s="575"/>
      <c r="J91" s="551"/>
    </row>
    <row r="92" spans="1:10" x14ac:dyDescent="0.25">
      <c r="A92" s="566"/>
      <c r="B92" s="567" t="s">
        <v>366</v>
      </c>
      <c r="C92" s="551"/>
      <c r="D92" s="551"/>
      <c r="E92" s="551"/>
      <c r="F92" s="551"/>
      <c r="G92" s="551"/>
      <c r="H92" s="575"/>
      <c r="I92" s="575"/>
      <c r="J92" s="551"/>
    </row>
    <row r="93" spans="1:10" x14ac:dyDescent="0.25">
      <c r="A93" s="566"/>
      <c r="B93" s="567" t="s">
        <v>367</v>
      </c>
      <c r="C93" s="551"/>
      <c r="D93" s="551"/>
      <c r="E93" s="551"/>
      <c r="F93" s="551"/>
      <c r="G93" s="551"/>
      <c r="H93" s="575"/>
      <c r="I93" s="575"/>
      <c r="J93" s="551"/>
    </row>
    <row r="94" spans="1:10" x14ac:dyDescent="0.25">
      <c r="A94" s="566"/>
      <c r="B94" s="567"/>
      <c r="C94" s="551"/>
      <c r="D94" s="551"/>
      <c r="E94" s="551"/>
      <c r="F94" s="551"/>
      <c r="G94" s="551"/>
      <c r="H94" s="575"/>
      <c r="I94" s="575"/>
      <c r="J94" s="551"/>
    </row>
    <row r="95" spans="1:10" x14ac:dyDescent="0.25">
      <c r="A95" s="823" t="s">
        <v>368</v>
      </c>
      <c r="B95" s="824"/>
      <c r="C95" s="551"/>
      <c r="D95" s="551"/>
      <c r="E95" s="551"/>
      <c r="F95" s="551"/>
      <c r="G95" s="551"/>
      <c r="H95" s="575"/>
      <c r="I95" s="575"/>
      <c r="J95" s="551"/>
    </row>
    <row r="96" spans="1:10" x14ac:dyDescent="0.25">
      <c r="A96" s="566"/>
      <c r="B96" s="568" t="s">
        <v>369</v>
      </c>
      <c r="C96" s="551"/>
      <c r="D96" s="551"/>
      <c r="E96" s="551"/>
      <c r="F96" s="551"/>
      <c r="G96" s="551"/>
      <c r="H96" s="575"/>
      <c r="I96" s="575"/>
      <c r="J96" s="551"/>
    </row>
    <row r="97" spans="1:10" ht="25.5" x14ac:dyDescent="0.25">
      <c r="A97" s="566"/>
      <c r="B97" s="568" t="s">
        <v>370</v>
      </c>
      <c r="C97" s="551"/>
      <c r="D97" s="551"/>
      <c r="E97" s="551"/>
      <c r="F97" s="551"/>
      <c r="G97" s="551"/>
      <c r="H97" s="575"/>
      <c r="I97" s="575"/>
      <c r="J97" s="551"/>
    </row>
    <row r="98" spans="1:10" x14ac:dyDescent="0.25">
      <c r="A98" s="566"/>
      <c r="B98" s="567" t="s">
        <v>371</v>
      </c>
      <c r="C98" s="551"/>
      <c r="D98" s="551"/>
      <c r="E98" s="551"/>
      <c r="F98" s="551"/>
      <c r="G98" s="551"/>
      <c r="H98" s="575"/>
      <c r="I98" s="575"/>
      <c r="J98" s="551"/>
    </row>
    <row r="99" spans="1:10" ht="15.75" thickBot="1" x14ac:dyDescent="0.3">
      <c r="A99" s="566"/>
      <c r="B99" s="567" t="s">
        <v>372</v>
      </c>
      <c r="C99" s="551"/>
      <c r="D99" s="551"/>
      <c r="E99" s="551"/>
      <c r="F99" s="551"/>
      <c r="G99" s="551"/>
      <c r="H99" s="575"/>
      <c r="I99" s="575"/>
      <c r="J99" s="551"/>
    </row>
    <row r="100" spans="1:10" ht="15.75" thickBot="1" x14ac:dyDescent="0.3">
      <c r="A100" s="569"/>
      <c r="B100" s="570" t="s">
        <v>159</v>
      </c>
      <c r="C100" s="584">
        <f>SUM(C64:C99)</f>
        <v>40888620</v>
      </c>
      <c r="D100" s="584">
        <f t="shared" ref="D100:J100" si="3">SUM(D64:D99)</f>
        <v>4253135</v>
      </c>
      <c r="E100" s="584">
        <f t="shared" si="3"/>
        <v>45141755</v>
      </c>
      <c r="F100" s="584">
        <f t="shared" si="3"/>
        <v>38383654</v>
      </c>
      <c r="G100" s="584">
        <f t="shared" si="3"/>
        <v>35941463</v>
      </c>
      <c r="H100" s="584">
        <f t="shared" si="3"/>
        <v>14118240.069999997</v>
      </c>
      <c r="I100" s="584">
        <f t="shared" si="3"/>
        <v>12511696.500000002</v>
      </c>
      <c r="J100" s="584">
        <f t="shared" si="3"/>
        <v>6758101</v>
      </c>
    </row>
    <row r="102" spans="1:10" x14ac:dyDescent="0.25">
      <c r="A102" s="546"/>
      <c r="B102" s="546"/>
      <c r="C102" s="546"/>
      <c r="D102" s="546"/>
      <c r="E102" s="546"/>
      <c r="F102" s="546"/>
      <c r="H102" s="565" t="s">
        <v>921</v>
      </c>
      <c r="I102" s="546"/>
      <c r="J102" s="546"/>
    </row>
    <row r="103" spans="1:10" x14ac:dyDescent="0.25">
      <c r="A103" s="546"/>
      <c r="B103" s="546"/>
      <c r="C103" s="546"/>
      <c r="D103" s="546"/>
      <c r="E103" s="546"/>
      <c r="F103" s="546"/>
      <c r="G103" s="565"/>
      <c r="H103" s="546"/>
      <c r="I103" s="546"/>
      <c r="J103" s="546"/>
    </row>
    <row r="104" spans="1:10" x14ac:dyDescent="0.25">
      <c r="A104" s="547"/>
      <c r="B104" s="547"/>
      <c r="C104" s="547"/>
      <c r="D104" s="547"/>
      <c r="E104" s="547"/>
      <c r="F104" s="547"/>
      <c r="G104" s="547"/>
      <c r="H104" s="547"/>
      <c r="I104" s="547"/>
      <c r="J104" s="547"/>
    </row>
    <row r="105" spans="1:10" x14ac:dyDescent="0.25">
      <c r="A105" s="777" t="s">
        <v>161</v>
      </c>
      <c r="B105" s="777"/>
      <c r="C105" s="777"/>
      <c r="D105" s="777"/>
      <c r="E105" s="777"/>
      <c r="F105" s="777"/>
      <c r="G105" s="777"/>
      <c r="H105" s="241"/>
      <c r="I105" s="581"/>
      <c r="J105" s="241"/>
    </row>
    <row r="106" spans="1:10" x14ac:dyDescent="0.25">
      <c r="A106" s="777" t="s">
        <v>150</v>
      </c>
      <c r="B106" s="777"/>
      <c r="C106" s="777"/>
      <c r="D106" s="777"/>
      <c r="E106" s="777"/>
      <c r="F106" s="777"/>
      <c r="G106" s="777"/>
      <c r="H106" s="777"/>
      <c r="I106" s="241"/>
      <c r="J106" s="241"/>
    </row>
    <row r="107" spans="1:10" x14ac:dyDescent="0.25">
      <c r="A107" s="777" t="s">
        <v>376</v>
      </c>
      <c r="B107" s="777"/>
      <c r="C107" s="777"/>
      <c r="D107" s="777"/>
      <c r="E107" s="777"/>
      <c r="F107" s="777"/>
      <c r="G107" s="777"/>
      <c r="H107" s="777"/>
      <c r="I107" s="241"/>
      <c r="J107" s="241"/>
    </row>
    <row r="108" spans="1:10" x14ac:dyDescent="0.25">
      <c r="A108" s="822" t="s">
        <v>410</v>
      </c>
      <c r="B108" s="822"/>
      <c r="C108" s="822"/>
      <c r="D108" s="822"/>
      <c r="E108" s="822"/>
      <c r="F108" s="822"/>
      <c r="G108" s="822"/>
      <c r="H108" s="822"/>
      <c r="I108" s="583"/>
      <c r="J108" s="583"/>
    </row>
    <row r="109" spans="1:10" x14ac:dyDescent="0.25">
      <c r="A109" s="777" t="s">
        <v>1055</v>
      </c>
      <c r="B109" s="777"/>
      <c r="C109" s="777"/>
      <c r="D109" s="777"/>
      <c r="E109" s="777"/>
      <c r="F109" s="777"/>
      <c r="G109" s="777"/>
      <c r="H109" s="821" t="s">
        <v>1041</v>
      </c>
      <c r="I109" s="821"/>
      <c r="J109" s="821"/>
    </row>
    <row r="110" spans="1:10" ht="15.75" thickBot="1" x14ac:dyDescent="0.3">
      <c r="A110" s="547"/>
      <c r="B110" s="582"/>
      <c r="C110" s="582"/>
      <c r="D110" s="582" t="s">
        <v>114</v>
      </c>
      <c r="E110" s="582"/>
      <c r="F110" s="582"/>
      <c r="G110" s="582"/>
      <c r="H110" s="582"/>
      <c r="I110" s="582"/>
      <c r="J110" s="582"/>
    </row>
    <row r="111" spans="1:10" ht="38.25" x14ac:dyDescent="0.25">
      <c r="A111" s="808" t="s">
        <v>107</v>
      </c>
      <c r="B111" s="809"/>
      <c r="C111" s="548" t="s">
        <v>210</v>
      </c>
      <c r="D111" s="558" t="s">
        <v>152</v>
      </c>
      <c r="E111" s="561" t="s">
        <v>211</v>
      </c>
      <c r="F111" s="576" t="s">
        <v>911</v>
      </c>
      <c r="G111" s="576" t="s">
        <v>912</v>
      </c>
      <c r="H111" s="563" t="s">
        <v>913</v>
      </c>
      <c r="I111" s="563" t="s">
        <v>914</v>
      </c>
      <c r="J111" s="548" t="s">
        <v>328</v>
      </c>
    </row>
    <row r="112" spans="1:10" ht="15.75" thickBot="1" x14ac:dyDescent="0.3">
      <c r="A112" s="818"/>
      <c r="B112" s="819"/>
      <c r="C112" s="550" t="s">
        <v>187</v>
      </c>
      <c r="D112" s="549" t="s">
        <v>188</v>
      </c>
      <c r="E112" s="549" t="s">
        <v>154</v>
      </c>
      <c r="F112" s="577" t="s">
        <v>189</v>
      </c>
      <c r="G112" s="577" t="s">
        <v>190</v>
      </c>
      <c r="H112" s="564" t="s">
        <v>915</v>
      </c>
      <c r="I112" s="564" t="s">
        <v>916</v>
      </c>
      <c r="J112" s="549" t="s">
        <v>917</v>
      </c>
    </row>
    <row r="113" spans="1:10" x14ac:dyDescent="0.25">
      <c r="A113" s="559"/>
      <c r="B113" s="552"/>
      <c r="C113" s="551"/>
      <c r="D113" s="551"/>
      <c r="E113" s="551"/>
      <c r="F113" s="551"/>
      <c r="G113" s="551"/>
      <c r="H113" s="551"/>
      <c r="I113" s="551"/>
      <c r="J113" s="551"/>
    </row>
    <row r="114" spans="1:10" x14ac:dyDescent="0.25">
      <c r="A114" s="566" t="s">
        <v>375</v>
      </c>
      <c r="B114" s="567"/>
      <c r="C114" s="551"/>
      <c r="D114" s="551"/>
      <c r="E114" s="551"/>
      <c r="F114" s="551"/>
      <c r="G114" s="551"/>
      <c r="H114" s="551"/>
      <c r="I114" s="551"/>
      <c r="J114" s="551"/>
    </row>
    <row r="115" spans="1:10" x14ac:dyDescent="0.25">
      <c r="A115" s="571" t="s">
        <v>377</v>
      </c>
      <c r="B115" s="572"/>
      <c r="C115" s="574"/>
      <c r="D115" s="574"/>
      <c r="E115" s="574"/>
      <c r="F115" s="574"/>
      <c r="G115" s="574"/>
      <c r="H115" s="551"/>
      <c r="I115" s="551"/>
      <c r="J115" s="574"/>
    </row>
    <row r="116" spans="1:10" x14ac:dyDescent="0.25">
      <c r="A116" s="573"/>
      <c r="B116" s="572" t="s">
        <v>378</v>
      </c>
      <c r="C116" s="574"/>
      <c r="D116" s="574"/>
      <c r="E116" s="574"/>
      <c r="F116" s="574"/>
      <c r="G116" s="574"/>
      <c r="H116" s="551"/>
      <c r="I116" s="551"/>
      <c r="J116" s="574"/>
    </row>
    <row r="117" spans="1:10" x14ac:dyDescent="0.25">
      <c r="A117" s="573"/>
      <c r="B117" s="572" t="s">
        <v>379</v>
      </c>
      <c r="C117" s="551"/>
      <c r="D117" s="551"/>
      <c r="E117" s="551"/>
      <c r="F117" s="551"/>
      <c r="G117" s="551"/>
      <c r="H117" s="551"/>
      <c r="I117" s="551"/>
      <c r="J117" s="551"/>
    </row>
    <row r="118" spans="1:10" x14ac:dyDescent="0.25">
      <c r="A118" s="573"/>
      <c r="B118" s="572" t="s">
        <v>380</v>
      </c>
      <c r="C118" s="551"/>
      <c r="D118" s="551"/>
      <c r="E118" s="551"/>
      <c r="F118" s="551"/>
      <c r="G118" s="551"/>
      <c r="H118" s="551"/>
      <c r="I118" s="551"/>
      <c r="J118" s="551"/>
    </row>
    <row r="119" spans="1:10" x14ac:dyDescent="0.25">
      <c r="A119" s="571" t="s">
        <v>381</v>
      </c>
      <c r="B119" s="572"/>
      <c r="C119" s="574"/>
      <c r="D119" s="574"/>
      <c r="E119" s="574"/>
      <c r="F119" s="574"/>
      <c r="G119" s="574"/>
      <c r="H119" s="551"/>
      <c r="I119" s="551"/>
      <c r="J119" s="574"/>
    </row>
    <row r="120" spans="1:10" x14ac:dyDescent="0.25">
      <c r="A120" s="573"/>
      <c r="B120" s="572" t="s">
        <v>382</v>
      </c>
      <c r="C120" s="339">
        <f>C24</f>
        <v>40888620</v>
      </c>
      <c r="D120" s="339">
        <f t="shared" ref="D120:J120" si="4">D24</f>
        <v>4253135</v>
      </c>
      <c r="E120" s="339">
        <f t="shared" si="4"/>
        <v>45141755</v>
      </c>
      <c r="F120" s="339">
        <f t="shared" si="4"/>
        <v>38383654</v>
      </c>
      <c r="G120" s="339">
        <f t="shared" si="4"/>
        <v>35941463</v>
      </c>
      <c r="H120" s="339">
        <f t="shared" si="4"/>
        <v>14118240.069999997</v>
      </c>
      <c r="I120" s="339">
        <f t="shared" si="4"/>
        <v>12511696.500000002</v>
      </c>
      <c r="J120" s="339">
        <f t="shared" si="4"/>
        <v>6758101</v>
      </c>
    </row>
    <row r="121" spans="1:10" x14ac:dyDescent="0.25">
      <c r="A121" s="573"/>
      <c r="B121" s="572" t="s">
        <v>383</v>
      </c>
      <c r="C121" s="551"/>
      <c r="D121" s="551"/>
      <c r="E121" s="551"/>
      <c r="F121" s="551"/>
      <c r="G121" s="551"/>
      <c r="H121" s="551"/>
      <c r="I121" s="551"/>
      <c r="J121" s="551"/>
    </row>
    <row r="122" spans="1:10" x14ac:dyDescent="0.25">
      <c r="A122" s="573"/>
      <c r="B122" s="572" t="s">
        <v>384</v>
      </c>
      <c r="C122" s="551"/>
      <c r="D122" s="551"/>
      <c r="E122" s="551"/>
      <c r="F122" s="551"/>
      <c r="G122" s="551"/>
      <c r="H122" s="562"/>
      <c r="I122" s="551"/>
      <c r="J122" s="551"/>
    </row>
    <row r="123" spans="1:10" x14ac:dyDescent="0.25">
      <c r="A123" s="573"/>
      <c r="B123" s="572" t="s">
        <v>918</v>
      </c>
      <c r="C123" s="551"/>
      <c r="D123" s="551"/>
      <c r="E123" s="551"/>
      <c r="F123" s="551"/>
      <c r="G123" s="551"/>
      <c r="H123" s="575"/>
      <c r="I123" s="575"/>
      <c r="J123" s="551"/>
    </row>
    <row r="124" spans="1:10" x14ac:dyDescent="0.25">
      <c r="A124" s="573"/>
      <c r="B124" s="572" t="s">
        <v>919</v>
      </c>
      <c r="C124" s="551"/>
      <c r="D124" s="551"/>
      <c r="E124" s="551"/>
      <c r="F124" s="551"/>
      <c r="G124" s="551"/>
      <c r="H124" s="575"/>
      <c r="I124" s="575"/>
      <c r="J124" s="551"/>
    </row>
    <row r="125" spans="1:10" ht="19.5" x14ac:dyDescent="0.25">
      <c r="A125" s="573"/>
      <c r="B125" s="572" t="s">
        <v>385</v>
      </c>
      <c r="C125" s="551"/>
      <c r="D125" s="551"/>
      <c r="E125" s="551"/>
      <c r="F125" s="551"/>
      <c r="G125" s="551"/>
      <c r="H125" s="575"/>
      <c r="I125" s="575"/>
      <c r="J125" s="551"/>
    </row>
    <row r="126" spans="1:10" x14ac:dyDescent="0.25">
      <c r="A126" s="573"/>
      <c r="B126" s="572" t="s">
        <v>386</v>
      </c>
      <c r="C126" s="551"/>
      <c r="D126" s="551"/>
      <c r="E126" s="551"/>
      <c r="F126" s="551"/>
      <c r="G126" s="551"/>
      <c r="H126" s="575"/>
      <c r="I126" s="575"/>
      <c r="J126" s="551"/>
    </row>
    <row r="127" spans="1:10" x14ac:dyDescent="0.25">
      <c r="A127" s="573"/>
      <c r="B127" s="572" t="s">
        <v>387</v>
      </c>
      <c r="C127" s="551"/>
      <c r="D127" s="551"/>
      <c r="E127" s="551"/>
      <c r="F127" s="551"/>
      <c r="G127" s="551"/>
      <c r="H127" s="575"/>
      <c r="I127" s="575"/>
      <c r="J127" s="551"/>
    </row>
    <row r="128" spans="1:10" x14ac:dyDescent="0.25">
      <c r="A128" s="571" t="s">
        <v>388</v>
      </c>
      <c r="B128" s="572"/>
      <c r="C128" s="574"/>
      <c r="D128" s="574"/>
      <c r="E128" s="574"/>
      <c r="F128" s="574"/>
      <c r="G128" s="574"/>
      <c r="H128" s="575"/>
      <c r="I128" s="575"/>
      <c r="J128" s="574"/>
    </row>
    <row r="129" spans="1:10" ht="19.5" x14ac:dyDescent="0.25">
      <c r="A129" s="573"/>
      <c r="B129" s="572" t="s">
        <v>389</v>
      </c>
      <c r="C129" s="551"/>
      <c r="D129" s="551"/>
      <c r="E129" s="551"/>
      <c r="F129" s="551"/>
      <c r="G129" s="551"/>
      <c r="H129" s="575"/>
      <c r="I129" s="575"/>
      <c r="J129" s="551"/>
    </row>
    <row r="130" spans="1:10" x14ac:dyDescent="0.25">
      <c r="A130" s="573"/>
      <c r="B130" s="572" t="s">
        <v>390</v>
      </c>
      <c r="C130" s="551"/>
      <c r="D130" s="551"/>
      <c r="E130" s="551"/>
      <c r="F130" s="551"/>
      <c r="G130" s="551"/>
      <c r="H130" s="575"/>
      <c r="I130" s="575"/>
      <c r="J130" s="551"/>
    </row>
    <row r="131" spans="1:10" x14ac:dyDescent="0.25">
      <c r="A131" s="573"/>
      <c r="B131" s="572" t="s">
        <v>391</v>
      </c>
      <c r="C131" s="551"/>
      <c r="D131" s="551"/>
      <c r="E131" s="551"/>
      <c r="F131" s="551"/>
      <c r="G131" s="551"/>
      <c r="H131" s="575"/>
      <c r="I131" s="575"/>
      <c r="J131" s="551"/>
    </row>
    <row r="132" spans="1:10" x14ac:dyDescent="0.25">
      <c r="A132" s="571" t="s">
        <v>392</v>
      </c>
      <c r="B132" s="572"/>
      <c r="C132" s="574"/>
      <c r="D132" s="574"/>
      <c r="E132" s="574"/>
      <c r="F132" s="574"/>
      <c r="G132" s="574"/>
      <c r="H132" s="575"/>
      <c r="I132" s="575"/>
      <c r="J132" s="574"/>
    </row>
    <row r="133" spans="1:10" x14ac:dyDescent="0.25">
      <c r="A133" s="573"/>
      <c r="B133" s="572" t="s">
        <v>393</v>
      </c>
      <c r="C133" s="551"/>
      <c r="D133" s="551"/>
      <c r="E133" s="551"/>
      <c r="F133" s="551"/>
      <c r="G133" s="551"/>
      <c r="H133" s="575"/>
      <c r="I133" s="575"/>
      <c r="J133" s="551"/>
    </row>
    <row r="134" spans="1:10" x14ac:dyDescent="0.25">
      <c r="A134" s="573"/>
      <c r="B134" s="572" t="s">
        <v>394</v>
      </c>
      <c r="C134" s="551"/>
      <c r="D134" s="551"/>
      <c r="E134" s="551"/>
      <c r="F134" s="551"/>
      <c r="G134" s="551"/>
      <c r="H134" s="575"/>
      <c r="I134" s="575"/>
      <c r="J134" s="551"/>
    </row>
    <row r="135" spans="1:10" x14ac:dyDescent="0.25">
      <c r="A135" s="571" t="s">
        <v>395</v>
      </c>
      <c r="B135" s="572"/>
      <c r="C135" s="574"/>
      <c r="D135" s="574"/>
      <c r="E135" s="574"/>
      <c r="F135" s="574"/>
      <c r="G135" s="574"/>
      <c r="H135" s="575"/>
      <c r="I135" s="575"/>
      <c r="J135" s="574"/>
    </row>
    <row r="136" spans="1:10" x14ac:dyDescent="0.25">
      <c r="A136" s="573"/>
      <c r="B136" s="572" t="s">
        <v>1066</v>
      </c>
      <c r="C136" s="551"/>
      <c r="D136" s="551"/>
      <c r="E136" s="551"/>
      <c r="F136" s="551"/>
      <c r="G136" s="551"/>
      <c r="H136" s="575"/>
      <c r="I136" s="575"/>
      <c r="J136" s="551"/>
    </row>
    <row r="137" spans="1:10" x14ac:dyDescent="0.25">
      <c r="A137" s="573"/>
      <c r="B137" s="572" t="s">
        <v>396</v>
      </c>
      <c r="C137" s="551"/>
      <c r="D137" s="551"/>
      <c r="E137" s="551"/>
      <c r="F137" s="551"/>
      <c r="G137" s="551"/>
      <c r="H137" s="575"/>
      <c r="I137" s="575"/>
      <c r="J137" s="551"/>
    </row>
    <row r="138" spans="1:10" x14ac:dyDescent="0.25">
      <c r="A138" s="573"/>
      <c r="B138" s="572" t="s">
        <v>397</v>
      </c>
      <c r="C138" s="551"/>
      <c r="D138" s="551"/>
      <c r="E138" s="551"/>
      <c r="F138" s="551"/>
      <c r="G138" s="551"/>
      <c r="H138" s="575"/>
      <c r="I138" s="575"/>
      <c r="J138" s="551"/>
    </row>
    <row r="139" spans="1:10" x14ac:dyDescent="0.25">
      <c r="A139" s="573"/>
      <c r="B139" s="572" t="s">
        <v>398</v>
      </c>
      <c r="C139" s="551"/>
      <c r="D139" s="551"/>
      <c r="E139" s="551"/>
      <c r="F139" s="551"/>
      <c r="G139" s="551"/>
      <c r="H139" s="575"/>
      <c r="I139" s="575"/>
      <c r="J139" s="551"/>
    </row>
    <row r="140" spans="1:10" x14ac:dyDescent="0.25">
      <c r="A140" s="571" t="s">
        <v>399</v>
      </c>
      <c r="B140" s="572"/>
      <c r="C140" s="574"/>
      <c r="D140" s="574"/>
      <c r="E140" s="574"/>
      <c r="F140" s="574"/>
      <c r="G140" s="574"/>
      <c r="H140" s="575"/>
      <c r="I140" s="575"/>
      <c r="J140" s="574"/>
    </row>
    <row r="141" spans="1:10" x14ac:dyDescent="0.25">
      <c r="A141" s="573"/>
      <c r="B141" s="572" t="s">
        <v>400</v>
      </c>
      <c r="C141" s="551"/>
      <c r="D141" s="551"/>
      <c r="E141" s="551"/>
      <c r="F141" s="551"/>
      <c r="G141" s="551"/>
      <c r="H141" s="575"/>
      <c r="I141" s="575"/>
      <c r="J141" s="551"/>
    </row>
    <row r="142" spans="1:10" x14ac:dyDescent="0.25">
      <c r="A142" s="571" t="s">
        <v>401</v>
      </c>
      <c r="B142" s="572"/>
      <c r="C142" s="574"/>
      <c r="D142" s="574"/>
      <c r="E142" s="574"/>
      <c r="F142" s="574"/>
      <c r="G142" s="574"/>
      <c r="H142" s="575"/>
      <c r="I142" s="575"/>
      <c r="J142" s="574"/>
    </row>
    <row r="143" spans="1:10" x14ac:dyDescent="0.25">
      <c r="A143" s="571" t="s">
        <v>402</v>
      </c>
      <c r="B143" s="572"/>
      <c r="C143" s="574"/>
      <c r="D143" s="574"/>
      <c r="E143" s="574"/>
      <c r="F143" s="574"/>
      <c r="G143" s="574"/>
      <c r="H143" s="575"/>
      <c r="I143" s="575"/>
      <c r="J143" s="574"/>
    </row>
    <row r="144" spans="1:10" ht="15.75" thickBot="1" x14ac:dyDescent="0.3">
      <c r="A144" s="571" t="s">
        <v>403</v>
      </c>
      <c r="B144" s="572"/>
      <c r="C144" s="574"/>
      <c r="D144" s="574"/>
      <c r="E144" s="574"/>
      <c r="F144" s="574"/>
      <c r="G144" s="574"/>
      <c r="H144" s="575"/>
      <c r="I144" s="575"/>
      <c r="J144" s="574"/>
    </row>
    <row r="145" spans="1:10" ht="15.75" thickBot="1" x14ac:dyDescent="0.3">
      <c r="A145" s="569"/>
      <c r="B145" s="570" t="s">
        <v>159</v>
      </c>
      <c r="C145" s="584">
        <f>SUM(C113:C144)</f>
        <v>40888620</v>
      </c>
      <c r="D145" s="584">
        <f t="shared" ref="D145:J145" si="5">SUM(D113:D144)</f>
        <v>4253135</v>
      </c>
      <c r="E145" s="584">
        <f t="shared" si="5"/>
        <v>45141755</v>
      </c>
      <c r="F145" s="584">
        <f t="shared" si="5"/>
        <v>38383654</v>
      </c>
      <c r="G145" s="584">
        <f t="shared" si="5"/>
        <v>35941463</v>
      </c>
      <c r="H145" s="584">
        <f t="shared" si="5"/>
        <v>14118240.069999997</v>
      </c>
      <c r="I145" s="584">
        <f t="shared" si="5"/>
        <v>12511696.500000002</v>
      </c>
      <c r="J145" s="584">
        <f t="shared" si="5"/>
        <v>6758101</v>
      </c>
    </row>
    <row r="147" spans="1:10" x14ac:dyDescent="0.25">
      <c r="A147" s="546"/>
      <c r="B147" s="546"/>
      <c r="C147" s="546"/>
      <c r="D147" s="546"/>
      <c r="E147" s="546"/>
      <c r="F147" s="546"/>
      <c r="H147" s="565" t="s">
        <v>586</v>
      </c>
      <c r="I147" s="546"/>
      <c r="J147" s="546"/>
    </row>
    <row r="150" spans="1:10" x14ac:dyDescent="0.25">
      <c r="B150" s="469" t="s">
        <v>578</v>
      </c>
      <c r="C150" s="547"/>
      <c r="D150" s="820" t="s">
        <v>1035</v>
      </c>
      <c r="E150" s="820"/>
      <c r="F150" s="499"/>
      <c r="G150" s="369"/>
      <c r="H150" s="726" t="s">
        <v>1036</v>
      </c>
      <c r="I150" s="369"/>
    </row>
    <row r="151" spans="1:10" x14ac:dyDescent="0.25">
      <c r="B151" s="369"/>
      <c r="C151" s="547"/>
      <c r="D151" s="744"/>
      <c r="E151" s="744"/>
      <c r="F151" s="369"/>
      <c r="G151" s="369"/>
      <c r="H151" s="742"/>
      <c r="I151" s="369"/>
    </row>
    <row r="152" spans="1:10" x14ac:dyDescent="0.25">
      <c r="B152" s="469" t="s">
        <v>1060</v>
      </c>
      <c r="C152" s="547"/>
      <c r="D152" s="820" t="s">
        <v>549</v>
      </c>
      <c r="E152" s="820"/>
      <c r="F152" s="369"/>
      <c r="G152" s="369"/>
      <c r="H152" s="743" t="s">
        <v>1075</v>
      </c>
      <c r="I152" s="369"/>
    </row>
    <row r="153" spans="1:10" x14ac:dyDescent="0.25">
      <c r="B153" s="469" t="s">
        <v>581</v>
      </c>
      <c r="C153" s="547"/>
      <c r="D153" s="820" t="s">
        <v>551</v>
      </c>
      <c r="E153" s="820"/>
      <c r="F153" s="369"/>
      <c r="G153" s="369"/>
      <c r="H153" s="743" t="s">
        <v>1070</v>
      </c>
      <c r="I153" s="369"/>
    </row>
    <row r="154" spans="1:10" x14ac:dyDescent="0.25">
      <c r="F154" s="369"/>
      <c r="G154" s="369"/>
      <c r="I154" s="369"/>
    </row>
    <row r="155" spans="1:10" x14ac:dyDescent="0.25">
      <c r="D155" s="369"/>
      <c r="E155" s="369"/>
      <c r="F155" s="369"/>
      <c r="G155" s="369"/>
      <c r="H155" s="369"/>
      <c r="I155" s="369"/>
    </row>
  </sheetData>
  <mergeCells count="40">
    <mergeCell ref="A38:B38"/>
    <mergeCell ref="A35:J35"/>
    <mergeCell ref="A8:B8"/>
    <mergeCell ref="A9:B9"/>
    <mergeCell ref="A2:G2"/>
    <mergeCell ref="A37:B37"/>
    <mergeCell ref="A3:H3"/>
    <mergeCell ref="A4:H4"/>
    <mergeCell ref="A5:H5"/>
    <mergeCell ref="A6:G6"/>
    <mergeCell ref="H6:J6"/>
    <mergeCell ref="A29:G29"/>
    <mergeCell ref="A30:H30"/>
    <mergeCell ref="A31:H31"/>
    <mergeCell ref="A32:H32"/>
    <mergeCell ref="A33:G33"/>
    <mergeCell ref="A112:B112"/>
    <mergeCell ref="A95:B95"/>
    <mergeCell ref="A105:G105"/>
    <mergeCell ref="A106:H106"/>
    <mergeCell ref="A107:H107"/>
    <mergeCell ref="A108:H108"/>
    <mergeCell ref="A109:G109"/>
    <mergeCell ref="H109:J109"/>
    <mergeCell ref="D150:E150"/>
    <mergeCell ref="D152:E152"/>
    <mergeCell ref="D153:E153"/>
    <mergeCell ref="H33:J33"/>
    <mergeCell ref="A54:G54"/>
    <mergeCell ref="A55:H55"/>
    <mergeCell ref="A56:H56"/>
    <mergeCell ref="A57:H57"/>
    <mergeCell ref="A58:G58"/>
    <mergeCell ref="H58:J58"/>
    <mergeCell ref="A63:B63"/>
    <mergeCell ref="A75:B75"/>
    <mergeCell ref="A84:B84"/>
    <mergeCell ref="A60:J60"/>
    <mergeCell ref="A62:B62"/>
    <mergeCell ref="A111:B111"/>
  </mergeCells>
  <pageMargins left="0.94488188976377963" right="0.27559055118110237" top="0.55118110236220474" bottom="0.55118110236220474" header="0.31496062992125984" footer="0.31496062992125984"/>
  <pageSetup scale="68" orientation="landscape" r:id="rId1"/>
  <rowBreaks count="3" manualBreakCount="3">
    <brk id="28" max="16383" man="1"/>
    <brk id="52" max="16383" man="1"/>
    <brk id="10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D47"/>
  <sheetViews>
    <sheetView topLeftCell="A22" zoomScaleNormal="100" workbookViewId="0">
      <selection activeCell="D30" sqref="D30"/>
    </sheetView>
  </sheetViews>
  <sheetFormatPr baseColWidth="10" defaultRowHeight="14.25" x14ac:dyDescent="0.25"/>
  <cols>
    <col min="1" max="1" width="1.42578125" style="75" customWidth="1"/>
    <col min="2" max="2" width="51.7109375" style="75" customWidth="1"/>
    <col min="3" max="3" width="30.85546875" style="75" customWidth="1"/>
    <col min="4" max="4" width="32.7109375" style="75" customWidth="1"/>
    <col min="5" max="16384" width="11.42578125" style="75"/>
  </cols>
  <sheetData>
    <row r="1" spans="1:4" s="100" customFormat="1" ht="15" x14ac:dyDescent="0.25">
      <c r="A1" s="777" t="s">
        <v>161</v>
      </c>
      <c r="B1" s="777"/>
      <c r="C1" s="777"/>
      <c r="D1" s="777"/>
    </row>
    <row r="2" spans="1:4" s="101" customFormat="1" ht="15.75" x14ac:dyDescent="0.25">
      <c r="A2" s="777" t="s">
        <v>261</v>
      </c>
      <c r="B2" s="777"/>
      <c r="C2" s="777"/>
      <c r="D2" s="777"/>
    </row>
    <row r="3" spans="1:4" s="101" customFormat="1" ht="15.75" x14ac:dyDescent="0.25">
      <c r="A3" s="753" t="s">
        <v>410</v>
      </c>
      <c r="B3" s="753"/>
      <c r="C3" s="753"/>
      <c r="D3" s="241"/>
    </row>
    <row r="4" spans="1:4" s="101" customFormat="1" ht="15.75" x14ac:dyDescent="0.25">
      <c r="A4" s="777" t="s">
        <v>1046</v>
      </c>
      <c r="B4" s="777"/>
      <c r="C4" s="777"/>
      <c r="D4" s="241"/>
    </row>
    <row r="5" spans="1:4" s="102" customFormat="1" ht="15.75" thickBot="1" x14ac:dyDescent="0.3">
      <c r="A5" s="778" t="s">
        <v>114</v>
      </c>
      <c r="B5" s="778"/>
      <c r="C5" s="778"/>
      <c r="D5" s="778"/>
    </row>
    <row r="6" spans="1:4" s="98" customFormat="1" ht="27" customHeight="1" thickBot="1" x14ac:dyDescent="0.3">
      <c r="A6" s="816" t="s">
        <v>262</v>
      </c>
      <c r="B6" s="817"/>
      <c r="C6" s="201"/>
      <c r="D6" s="348">
        <v>38383655</v>
      </c>
    </row>
    <row r="7" spans="1:4" s="204" customFormat="1" ht="9.75" customHeight="1" x14ac:dyDescent="0.25">
      <c r="A7" s="202"/>
      <c r="B7" s="202"/>
      <c r="C7" s="203"/>
      <c r="D7" s="203"/>
    </row>
    <row r="8" spans="1:4" s="204" customFormat="1" ht="17.25" customHeight="1" thickBot="1" x14ac:dyDescent="0.3">
      <c r="A8" s="206" t="s">
        <v>257</v>
      </c>
      <c r="B8" s="206"/>
      <c r="C8" s="207"/>
      <c r="D8" s="207"/>
    </row>
    <row r="9" spans="1:4" ht="20.100000000000001" customHeight="1" thickBot="1" x14ac:dyDescent="0.3">
      <c r="A9" s="208" t="s">
        <v>263</v>
      </c>
      <c r="B9" s="209"/>
      <c r="C9" s="210"/>
      <c r="D9" s="350">
        <v>153431</v>
      </c>
    </row>
    <row r="10" spans="1:4" ht="20.100000000000001" customHeight="1" x14ac:dyDescent="0.25">
      <c r="A10" s="106"/>
      <c r="B10" s="109" t="s">
        <v>266</v>
      </c>
      <c r="C10" s="351">
        <v>153431</v>
      </c>
      <c r="D10" s="329"/>
    </row>
    <row r="11" spans="1:4" ht="33" customHeight="1" x14ac:dyDescent="0.25">
      <c r="A11" s="106"/>
      <c r="B11" s="109" t="s">
        <v>267</v>
      </c>
      <c r="C11" s="351">
        <v>0</v>
      </c>
      <c r="D11" s="329"/>
    </row>
    <row r="12" spans="1:4" ht="20.100000000000001" customHeight="1" x14ac:dyDescent="0.25">
      <c r="A12" s="108"/>
      <c r="B12" s="109" t="s">
        <v>268</v>
      </c>
      <c r="C12" s="351">
        <v>0</v>
      </c>
      <c r="D12" s="329"/>
    </row>
    <row r="13" spans="1:4" ht="20.100000000000001" customHeight="1" x14ac:dyDescent="0.25">
      <c r="A13" s="108"/>
      <c r="B13" s="109" t="s">
        <v>269</v>
      </c>
      <c r="C13" s="351">
        <v>0</v>
      </c>
      <c r="D13" s="329"/>
    </row>
    <row r="14" spans="1:4" ht="20.100000000000001" customHeight="1" x14ac:dyDescent="0.25">
      <c r="A14" s="108"/>
      <c r="B14" s="109" t="s">
        <v>270</v>
      </c>
      <c r="C14" s="351">
        <v>0</v>
      </c>
      <c r="D14" s="329"/>
    </row>
    <row r="15" spans="1:4" ht="20.100000000000001" customHeight="1" x14ac:dyDescent="0.25">
      <c r="A15" s="108"/>
      <c r="B15" s="109" t="s">
        <v>271</v>
      </c>
      <c r="C15" s="351">
        <v>0</v>
      </c>
      <c r="D15" s="329"/>
    </row>
    <row r="16" spans="1:4" ht="20.100000000000001" customHeight="1" x14ac:dyDescent="0.25">
      <c r="A16" s="108"/>
      <c r="B16" s="109" t="s">
        <v>272</v>
      </c>
      <c r="C16" s="351">
        <v>0</v>
      </c>
      <c r="D16" s="329"/>
    </row>
    <row r="17" spans="1:4" ht="20.100000000000001" customHeight="1" x14ac:dyDescent="0.25">
      <c r="A17" s="108"/>
      <c r="B17" s="109" t="s">
        <v>273</v>
      </c>
      <c r="C17" s="351">
        <v>0</v>
      </c>
      <c r="D17" s="329"/>
    </row>
    <row r="18" spans="1:4" ht="20.100000000000001" customHeight="1" x14ac:dyDescent="0.25">
      <c r="A18" s="108"/>
      <c r="B18" s="109" t="s">
        <v>274</v>
      </c>
      <c r="C18" s="351">
        <v>0</v>
      </c>
      <c r="D18" s="329"/>
    </row>
    <row r="19" spans="1:4" ht="20.100000000000001" customHeight="1" x14ac:dyDescent="0.25">
      <c r="A19" s="108"/>
      <c r="B19" s="109" t="s">
        <v>275</v>
      </c>
      <c r="C19" s="351">
        <v>0</v>
      </c>
      <c r="D19" s="329"/>
    </row>
    <row r="20" spans="1:4" ht="20.100000000000001" customHeight="1" x14ac:dyDescent="0.25">
      <c r="A20" s="108"/>
      <c r="B20" s="109" t="s">
        <v>276</v>
      </c>
      <c r="C20" s="351">
        <v>0</v>
      </c>
      <c r="D20" s="329"/>
    </row>
    <row r="21" spans="1:4" ht="20.100000000000001" customHeight="1" x14ac:dyDescent="0.25">
      <c r="A21" s="108"/>
      <c r="B21" s="109" t="s">
        <v>277</v>
      </c>
      <c r="C21" s="351">
        <v>0</v>
      </c>
      <c r="D21" s="329"/>
    </row>
    <row r="22" spans="1:4" ht="20.100000000000001" customHeight="1" x14ac:dyDescent="0.25">
      <c r="A22" s="108"/>
      <c r="B22" s="109" t="s">
        <v>278</v>
      </c>
      <c r="C22" s="351">
        <v>0</v>
      </c>
      <c r="D22" s="329"/>
    </row>
    <row r="23" spans="1:4" ht="20.100000000000001" customHeight="1" x14ac:dyDescent="0.25">
      <c r="A23" s="108"/>
      <c r="B23" s="109" t="s">
        <v>279</v>
      </c>
      <c r="C23" s="351">
        <v>0</v>
      </c>
      <c r="D23" s="329"/>
    </row>
    <row r="24" spans="1:4" ht="20.100000000000001" customHeight="1" x14ac:dyDescent="0.25">
      <c r="A24" s="108"/>
      <c r="B24" s="109" t="s">
        <v>280</v>
      </c>
      <c r="C24" s="351">
        <v>0</v>
      </c>
      <c r="D24" s="329"/>
    </row>
    <row r="25" spans="1:4" ht="20.100000000000001" customHeight="1" x14ac:dyDescent="0.25">
      <c r="A25" s="108"/>
      <c r="B25" s="109" t="s">
        <v>281</v>
      </c>
      <c r="C25" s="351">
        <v>0</v>
      </c>
      <c r="D25" s="329"/>
    </row>
    <row r="26" spans="1:4" ht="20.100000000000001" customHeight="1" x14ac:dyDescent="0.25">
      <c r="A26" s="105" t="s">
        <v>282</v>
      </c>
      <c r="B26" s="109"/>
      <c r="C26" s="351">
        <v>0</v>
      </c>
      <c r="D26" s="329"/>
    </row>
    <row r="27" spans="1:4" ht="7.5" customHeight="1" x14ac:dyDescent="0.25">
      <c r="A27" s="108"/>
      <c r="B27" s="109"/>
      <c r="C27" s="351"/>
      <c r="D27" s="329"/>
    </row>
    <row r="28" spans="1:4" ht="20.100000000000001" customHeight="1" thickBot="1" x14ac:dyDescent="0.3">
      <c r="A28" s="205" t="s">
        <v>245</v>
      </c>
      <c r="B28" s="107"/>
      <c r="C28" s="351"/>
      <c r="D28" s="329"/>
    </row>
    <row r="29" spans="1:4" ht="20.100000000000001" customHeight="1" thickBot="1" x14ac:dyDescent="0.3">
      <c r="A29" s="208" t="s">
        <v>264</v>
      </c>
      <c r="B29" s="209"/>
      <c r="C29" s="349"/>
      <c r="D29" s="350">
        <f>C31</f>
        <v>3286902</v>
      </c>
    </row>
    <row r="30" spans="1:4" ht="20.100000000000001" customHeight="1" x14ac:dyDescent="0.25">
      <c r="A30" s="108"/>
      <c r="B30" s="109" t="s">
        <v>283</v>
      </c>
      <c r="C30" s="351"/>
      <c r="D30" s="329"/>
    </row>
    <row r="31" spans="1:4" ht="20.100000000000001" customHeight="1" x14ac:dyDescent="0.25">
      <c r="A31" s="108"/>
      <c r="B31" s="109" t="s">
        <v>40</v>
      </c>
      <c r="C31" s="351">
        <v>3286902</v>
      </c>
      <c r="D31" s="329"/>
    </row>
    <row r="32" spans="1:4" ht="20.100000000000001" customHeight="1" x14ac:dyDescent="0.25">
      <c r="A32" s="108"/>
      <c r="B32" s="109" t="s">
        <v>284</v>
      </c>
      <c r="C32" s="351">
        <v>0</v>
      </c>
      <c r="D32" s="329"/>
    </row>
    <row r="33" spans="1:4" ht="25.5" customHeight="1" x14ac:dyDescent="0.25">
      <c r="A33" s="108"/>
      <c r="B33" s="109" t="s">
        <v>285</v>
      </c>
      <c r="C33" s="351">
        <v>0</v>
      </c>
      <c r="D33" s="329"/>
    </row>
    <row r="34" spans="1:4" ht="20.100000000000001" customHeight="1" x14ac:dyDescent="0.25">
      <c r="A34" s="108"/>
      <c r="B34" s="109" t="s">
        <v>286</v>
      </c>
      <c r="C34" s="351">
        <v>0</v>
      </c>
      <c r="D34" s="329"/>
    </row>
    <row r="35" spans="1:4" ht="20.100000000000001" customHeight="1" x14ac:dyDescent="0.25">
      <c r="A35" s="108"/>
      <c r="B35" s="109" t="s">
        <v>287</v>
      </c>
      <c r="C35" s="351">
        <v>0</v>
      </c>
      <c r="D35" s="329"/>
    </row>
    <row r="36" spans="1:4" ht="20.100000000000001" customHeight="1" x14ac:dyDescent="0.25">
      <c r="A36" s="105" t="s">
        <v>288</v>
      </c>
      <c r="B36" s="109"/>
      <c r="C36" s="351">
        <v>0</v>
      </c>
      <c r="D36" s="329"/>
    </row>
    <row r="37" spans="1:4" ht="20.100000000000001" customHeight="1" thickBot="1" x14ac:dyDescent="0.3">
      <c r="A37" s="108"/>
      <c r="B37" s="109"/>
      <c r="C37" s="329"/>
      <c r="D37" s="329"/>
    </row>
    <row r="38" spans="1:4" ht="26.25" customHeight="1" thickBot="1" x14ac:dyDescent="0.3">
      <c r="A38" s="213" t="s">
        <v>289</v>
      </c>
      <c r="B38" s="214"/>
      <c r="C38" s="353"/>
      <c r="D38" s="348">
        <f>D6-D9+D29</f>
        <v>41517126</v>
      </c>
    </row>
    <row r="42" spans="1:4" ht="15" x14ac:dyDescent="0.25">
      <c r="B42" s="367" t="s">
        <v>578</v>
      </c>
      <c r="C42" s="367" t="s">
        <v>1035</v>
      </c>
      <c r="D42" s="726" t="s">
        <v>1036</v>
      </c>
    </row>
    <row r="43" spans="1:4" ht="15" x14ac:dyDescent="0.25">
      <c r="B43" s="369"/>
      <c r="C43" s="369"/>
      <c r="D43" s="742"/>
    </row>
    <row r="44" spans="1:4" ht="15" x14ac:dyDescent="0.25">
      <c r="B44" s="368"/>
      <c r="C44" s="368"/>
    </row>
    <row r="45" spans="1:4" ht="15" x14ac:dyDescent="0.25">
      <c r="B45" s="367" t="s">
        <v>580</v>
      </c>
      <c r="C45" s="367" t="s">
        <v>549</v>
      </c>
      <c r="D45" s="743" t="s">
        <v>1075</v>
      </c>
    </row>
    <row r="46" spans="1:4" ht="15" x14ac:dyDescent="0.25">
      <c r="B46" s="367" t="s">
        <v>581</v>
      </c>
      <c r="C46" s="367" t="s">
        <v>582</v>
      </c>
      <c r="D46" s="743" t="s">
        <v>1070</v>
      </c>
    </row>
    <row r="47" spans="1:4" ht="15" x14ac:dyDescent="0.25">
      <c r="B47" s="1"/>
    </row>
  </sheetData>
  <mergeCells count="6">
    <mergeCell ref="A6:B6"/>
    <mergeCell ref="A1:D1"/>
    <mergeCell ref="A2:D2"/>
    <mergeCell ref="A5:D5"/>
    <mergeCell ref="A3:C3"/>
    <mergeCell ref="A4:C4"/>
  </mergeCells>
  <pageMargins left="0.43307086614173229" right="0.15748031496062992" top="0.74803149606299213" bottom="0.74803149606299213" header="0.31496062992125984" footer="0.31496062992125984"/>
  <pageSetup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</sheetPr>
  <dimension ref="A1:J43"/>
  <sheetViews>
    <sheetView topLeftCell="A13" zoomScaleNormal="100" workbookViewId="0">
      <selection activeCell="F39" sqref="F39"/>
    </sheetView>
  </sheetViews>
  <sheetFormatPr baseColWidth="10" defaultRowHeight="14.25" x14ac:dyDescent="0.2"/>
  <cols>
    <col min="1" max="1" width="4.28515625" style="87" customWidth="1"/>
    <col min="2" max="2" width="41.5703125" style="7" customWidth="1"/>
    <col min="3" max="3" width="26.7109375" style="7" customWidth="1"/>
    <col min="4" max="4" width="14.7109375" style="7" customWidth="1"/>
    <col min="5" max="5" width="21.28515625" style="7" customWidth="1"/>
    <col min="6" max="16384" width="11.42578125" style="7"/>
  </cols>
  <sheetData>
    <row r="1" spans="1:5" ht="15" x14ac:dyDescent="0.25">
      <c r="C1" s="192" t="s">
        <v>161</v>
      </c>
      <c r="E1" s="161" t="s">
        <v>407</v>
      </c>
    </row>
    <row r="2" spans="1:5" ht="15.75" x14ac:dyDescent="0.25">
      <c r="A2" s="830" t="s">
        <v>220</v>
      </c>
      <c r="B2" s="830"/>
      <c r="C2" s="830"/>
      <c r="D2" s="830"/>
      <c r="E2" s="830"/>
    </row>
    <row r="3" spans="1:5" ht="15" x14ac:dyDescent="0.2">
      <c r="B3" s="753" t="s">
        <v>410</v>
      </c>
      <c r="C3" s="753"/>
      <c r="D3" s="753"/>
      <c r="E3" s="753"/>
    </row>
    <row r="4" spans="1:5" ht="15.75" x14ac:dyDescent="0.25">
      <c r="B4" s="164"/>
      <c r="C4" s="239" t="s">
        <v>1046</v>
      </c>
      <c r="D4" s="164"/>
      <c r="E4" s="164"/>
    </row>
    <row r="5" spans="1:5" ht="15.75" x14ac:dyDescent="0.25">
      <c r="A5" s="21"/>
      <c r="B5" s="21"/>
      <c r="C5" s="219" t="s">
        <v>290</v>
      </c>
      <c r="D5" s="22"/>
      <c r="E5" s="193"/>
    </row>
    <row r="6" spans="1:5" ht="6.75" customHeight="1" thickBot="1" x14ac:dyDescent="0.25"/>
    <row r="7" spans="1:5" s="162" customFormat="1" ht="30" customHeight="1" x14ac:dyDescent="0.25">
      <c r="A7" s="831" t="s">
        <v>214</v>
      </c>
      <c r="B7" s="832"/>
      <c r="C7" s="188" t="s">
        <v>215</v>
      </c>
      <c r="D7" s="189" t="s">
        <v>216</v>
      </c>
      <c r="E7" s="190" t="s">
        <v>178</v>
      </c>
    </row>
    <row r="8" spans="1:5" s="162" customFormat="1" ht="30" customHeight="1" thickBot="1" x14ac:dyDescent="0.3">
      <c r="A8" s="833"/>
      <c r="B8" s="834"/>
      <c r="C8" s="191" t="s">
        <v>217</v>
      </c>
      <c r="D8" s="191" t="s">
        <v>218</v>
      </c>
      <c r="E8" s="195" t="s">
        <v>219</v>
      </c>
    </row>
    <row r="9" spans="1:5" s="162" customFormat="1" ht="21" customHeight="1" x14ac:dyDescent="0.25">
      <c r="A9" s="835" t="s">
        <v>221</v>
      </c>
      <c r="B9" s="836"/>
      <c r="C9" s="836"/>
      <c r="D9" s="836"/>
      <c r="E9" s="837"/>
    </row>
    <row r="10" spans="1:5" s="162" customFormat="1" ht="20.25" customHeight="1" x14ac:dyDescent="0.25">
      <c r="A10" s="185">
        <v>1</v>
      </c>
      <c r="B10" s="186"/>
      <c r="C10" s="194"/>
      <c r="D10" s="186"/>
      <c r="E10" s="187"/>
    </row>
    <row r="11" spans="1:5" s="162" customFormat="1" ht="20.25" customHeight="1" x14ac:dyDescent="0.25">
      <c r="A11" s="185">
        <v>2</v>
      </c>
      <c r="B11" s="186"/>
      <c r="C11" s="194"/>
      <c r="D11" s="186"/>
      <c r="E11" s="187"/>
    </row>
    <row r="12" spans="1:5" s="162" customFormat="1" ht="20.25" customHeight="1" x14ac:dyDescent="0.25">
      <c r="A12" s="185">
        <v>3</v>
      </c>
      <c r="B12" s="186"/>
      <c r="C12" s="194"/>
      <c r="D12" s="186"/>
      <c r="E12" s="187"/>
    </row>
    <row r="13" spans="1:5" s="162" customFormat="1" ht="20.25" customHeight="1" x14ac:dyDescent="0.25">
      <c r="A13" s="185">
        <v>4</v>
      </c>
      <c r="B13" s="186"/>
      <c r="C13" s="194"/>
      <c r="D13" s="186"/>
      <c r="E13" s="187"/>
    </row>
    <row r="14" spans="1:5" s="162" customFormat="1" ht="20.25" customHeight="1" x14ac:dyDescent="0.25">
      <c r="A14" s="185">
        <v>5</v>
      </c>
      <c r="B14" s="186" t="s">
        <v>413</v>
      </c>
      <c r="C14" s="194"/>
      <c r="D14" s="186"/>
      <c r="E14" s="187"/>
    </row>
    <row r="15" spans="1:5" s="162" customFormat="1" ht="20.25" customHeight="1" x14ac:dyDescent="0.25">
      <c r="A15" s="185">
        <v>6</v>
      </c>
      <c r="B15" s="186"/>
      <c r="C15" s="194"/>
      <c r="D15" s="186"/>
      <c r="E15" s="187"/>
    </row>
    <row r="16" spans="1:5" s="162" customFormat="1" ht="20.25" customHeight="1" x14ac:dyDescent="0.25">
      <c r="A16" s="185">
        <v>7</v>
      </c>
      <c r="B16" s="186"/>
      <c r="C16" s="194"/>
      <c r="D16" s="186"/>
      <c r="E16" s="187"/>
    </row>
    <row r="17" spans="1:5" s="162" customFormat="1" ht="20.25" customHeight="1" x14ac:dyDescent="0.25">
      <c r="A17" s="185">
        <v>8</v>
      </c>
      <c r="B17" s="186"/>
      <c r="C17" s="194"/>
      <c r="D17" s="186"/>
      <c r="E17" s="186" t="s">
        <v>413</v>
      </c>
    </row>
    <row r="18" spans="1:5" s="162" customFormat="1" ht="20.25" customHeight="1" x14ac:dyDescent="0.25">
      <c r="A18" s="185">
        <v>9</v>
      </c>
      <c r="B18" s="186"/>
      <c r="C18" s="194"/>
      <c r="D18" s="186"/>
      <c r="E18" s="187"/>
    </row>
    <row r="19" spans="1:5" s="162" customFormat="1" ht="20.25" customHeight="1" x14ac:dyDescent="0.25">
      <c r="A19" s="185">
        <v>10</v>
      </c>
      <c r="B19" s="186"/>
      <c r="C19" s="194"/>
      <c r="D19" s="186"/>
      <c r="E19" s="187"/>
    </row>
    <row r="20" spans="1:5" s="162" customFormat="1" ht="20.25" customHeight="1" x14ac:dyDescent="0.25">
      <c r="A20" s="185"/>
      <c r="B20" s="186" t="s">
        <v>222</v>
      </c>
      <c r="C20" s="194"/>
      <c r="D20" s="186"/>
      <c r="E20" s="187"/>
    </row>
    <row r="21" spans="1:5" s="162" customFormat="1" ht="20.25" customHeight="1" x14ac:dyDescent="0.25">
      <c r="A21" s="185"/>
      <c r="B21" s="186"/>
      <c r="C21" s="194"/>
      <c r="D21" s="186"/>
      <c r="E21" s="187"/>
    </row>
    <row r="22" spans="1:5" s="162" customFormat="1" ht="21" customHeight="1" x14ac:dyDescent="0.25">
      <c r="A22" s="827" t="s">
        <v>223</v>
      </c>
      <c r="B22" s="828"/>
      <c r="C22" s="828"/>
      <c r="D22" s="828"/>
      <c r="E22" s="829"/>
    </row>
    <row r="23" spans="1:5" s="162" customFormat="1" ht="20.25" customHeight="1" x14ac:dyDescent="0.25">
      <c r="A23" s="185">
        <v>1</v>
      </c>
      <c r="B23" s="186"/>
      <c r="C23" s="194"/>
      <c r="D23" s="186"/>
      <c r="E23" s="187"/>
    </row>
    <row r="24" spans="1:5" s="162" customFormat="1" ht="20.25" customHeight="1" x14ac:dyDescent="0.25">
      <c r="A24" s="185">
        <v>2</v>
      </c>
      <c r="B24" s="186"/>
      <c r="C24" s="194"/>
      <c r="D24" s="186"/>
      <c r="E24" s="187"/>
    </row>
    <row r="25" spans="1:5" s="162" customFormat="1" ht="20.25" customHeight="1" x14ac:dyDescent="0.25">
      <c r="A25" s="185">
        <v>3</v>
      </c>
      <c r="B25" s="186"/>
      <c r="C25" s="194"/>
      <c r="D25" s="186"/>
      <c r="E25" s="187"/>
    </row>
    <row r="26" spans="1:5" s="162" customFormat="1" ht="20.25" customHeight="1" x14ac:dyDescent="0.25">
      <c r="A26" s="185">
        <v>4</v>
      </c>
      <c r="B26" s="186"/>
      <c r="C26" s="194"/>
      <c r="D26" s="186"/>
      <c r="E26" s="187"/>
    </row>
    <row r="27" spans="1:5" s="162" customFormat="1" ht="20.25" customHeight="1" x14ac:dyDescent="0.25">
      <c r="A27" s="185">
        <v>5</v>
      </c>
      <c r="B27" s="186" t="s">
        <v>413</v>
      </c>
      <c r="C27" s="194"/>
      <c r="D27" s="186"/>
      <c r="E27" s="187"/>
    </row>
    <row r="28" spans="1:5" s="162" customFormat="1" ht="20.25" customHeight="1" x14ac:dyDescent="0.25">
      <c r="A28" s="185">
        <v>6</v>
      </c>
      <c r="B28" s="186"/>
      <c r="C28" s="194"/>
      <c r="D28" s="186"/>
      <c r="E28" s="187"/>
    </row>
    <row r="29" spans="1:5" s="162" customFormat="1" ht="20.25" customHeight="1" x14ac:dyDescent="0.25">
      <c r="A29" s="185">
        <v>7</v>
      </c>
      <c r="B29" s="186"/>
      <c r="C29" s="194"/>
      <c r="D29" s="186"/>
      <c r="E29" s="187"/>
    </row>
    <row r="30" spans="1:5" s="162" customFormat="1" ht="20.25" customHeight="1" x14ac:dyDescent="0.25">
      <c r="A30" s="185">
        <v>8</v>
      </c>
      <c r="B30" s="186"/>
      <c r="C30" s="194"/>
      <c r="D30" s="186"/>
      <c r="E30" s="186" t="s">
        <v>413</v>
      </c>
    </row>
    <row r="31" spans="1:5" s="162" customFormat="1" ht="20.25" customHeight="1" x14ac:dyDescent="0.25">
      <c r="A31" s="185">
        <v>9</v>
      </c>
      <c r="B31" s="186"/>
      <c r="C31" s="194"/>
      <c r="D31" s="186"/>
      <c r="E31" s="187"/>
    </row>
    <row r="32" spans="1:5" s="162" customFormat="1" ht="20.25" customHeight="1" x14ac:dyDescent="0.25">
      <c r="A32" s="185">
        <v>10</v>
      </c>
      <c r="B32" s="186"/>
      <c r="C32" s="194"/>
      <c r="D32" s="186"/>
      <c r="E32" s="187"/>
    </row>
    <row r="33" spans="1:10" s="84" customFormat="1" ht="39.950000000000003" customHeight="1" x14ac:dyDescent="0.2">
      <c r="A33" s="185"/>
      <c r="B33" s="152" t="s">
        <v>224</v>
      </c>
      <c r="C33" s="154"/>
      <c r="D33" s="153"/>
      <c r="E33" s="155"/>
    </row>
    <row r="34" spans="1:10" s="84" customFormat="1" ht="39.950000000000003" customHeight="1" thickBot="1" x14ac:dyDescent="0.25">
      <c r="A34" s="185"/>
      <c r="B34" s="152"/>
      <c r="C34" s="154"/>
      <c r="D34" s="153"/>
      <c r="E34" s="155"/>
    </row>
    <row r="35" spans="1:10" ht="30" customHeight="1" thickBot="1" x14ac:dyDescent="0.25">
      <c r="A35" s="165"/>
      <c r="B35" s="157" t="s">
        <v>225</v>
      </c>
      <c r="C35" s="158"/>
      <c r="D35" s="159"/>
      <c r="E35" s="160"/>
    </row>
    <row r="36" spans="1:10" x14ac:dyDescent="0.2">
      <c r="J36" s="23"/>
    </row>
    <row r="38" spans="1:10" ht="15" x14ac:dyDescent="0.2">
      <c r="B38" s="367" t="s">
        <v>578</v>
      </c>
      <c r="C38" s="367" t="s">
        <v>1035</v>
      </c>
      <c r="D38" s="755" t="s">
        <v>1036</v>
      </c>
      <c r="E38" s="755"/>
    </row>
    <row r="39" spans="1:10" ht="15" x14ac:dyDescent="0.2">
      <c r="B39" s="369"/>
      <c r="C39" s="369"/>
      <c r="D39" s="742"/>
    </row>
    <row r="40" spans="1:10" ht="15" x14ac:dyDescent="0.2">
      <c r="B40" s="368"/>
      <c r="C40" s="368"/>
      <c r="D40" s="75"/>
    </row>
    <row r="41" spans="1:10" ht="15" x14ac:dyDescent="0.2">
      <c r="B41" s="367" t="s">
        <v>1060</v>
      </c>
      <c r="C41" s="367" t="s">
        <v>549</v>
      </c>
      <c r="D41" s="826" t="s">
        <v>1075</v>
      </c>
      <c r="E41" s="826"/>
    </row>
    <row r="42" spans="1:10" ht="15" x14ac:dyDescent="0.2">
      <c r="B42" s="367" t="s">
        <v>581</v>
      </c>
      <c r="C42" s="367" t="s">
        <v>582</v>
      </c>
      <c r="D42" s="826" t="s">
        <v>1070</v>
      </c>
      <c r="E42" s="826"/>
    </row>
    <row r="43" spans="1:10" ht="15" x14ac:dyDescent="0.25">
      <c r="B43" s="1"/>
    </row>
  </sheetData>
  <mergeCells count="8">
    <mergeCell ref="D38:E38"/>
    <mergeCell ref="D41:E41"/>
    <mergeCell ref="D42:E42"/>
    <mergeCell ref="A22:E22"/>
    <mergeCell ref="A2:E2"/>
    <mergeCell ref="A7:B8"/>
    <mergeCell ref="A9:E9"/>
    <mergeCell ref="B3:E3"/>
  </mergeCells>
  <printOptions horizontalCentered="1"/>
  <pageMargins left="0.33" right="0.45" top="0.74803149606299213" bottom="0.74803149606299213" header="0.31496062992125984" footer="0.31496062992125984"/>
  <pageSetup scale="8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</sheetPr>
  <dimension ref="A1:I43"/>
  <sheetViews>
    <sheetView topLeftCell="A28" zoomScaleNormal="100" workbookViewId="0">
      <selection activeCell="D38" sqref="D38:D42"/>
    </sheetView>
  </sheetViews>
  <sheetFormatPr baseColWidth="10" defaultRowHeight="14.25" x14ac:dyDescent="0.2"/>
  <cols>
    <col min="1" max="1" width="4.85546875" style="87" customWidth="1"/>
    <col min="2" max="2" width="52" style="7" customWidth="1"/>
    <col min="3" max="3" width="46.28515625" style="7" customWidth="1"/>
    <col min="4" max="4" width="24.5703125" style="7" customWidth="1"/>
    <col min="5" max="16384" width="11.42578125" style="7"/>
  </cols>
  <sheetData>
    <row r="1" spans="1:5" ht="15" x14ac:dyDescent="0.25">
      <c r="A1" s="844" t="s">
        <v>161</v>
      </c>
      <c r="B1" s="844"/>
      <c r="C1" s="844"/>
      <c r="D1" s="161" t="s">
        <v>408</v>
      </c>
    </row>
    <row r="2" spans="1:5" ht="15.75" x14ac:dyDescent="0.25">
      <c r="A2" s="830" t="s">
        <v>226</v>
      </c>
      <c r="B2" s="830"/>
      <c r="C2" s="830"/>
      <c r="D2" s="360"/>
    </row>
    <row r="3" spans="1:5" ht="15" x14ac:dyDescent="0.2">
      <c r="A3" s="753" t="s">
        <v>410</v>
      </c>
      <c r="B3" s="753"/>
      <c r="C3" s="753"/>
      <c r="D3" s="25"/>
      <c r="E3" s="25"/>
    </row>
    <row r="4" spans="1:5" ht="15.75" x14ac:dyDescent="0.25">
      <c r="A4" s="830" t="s">
        <v>1046</v>
      </c>
      <c r="B4" s="830"/>
      <c r="C4" s="830"/>
      <c r="D4" s="164"/>
    </row>
    <row r="5" spans="1:5" ht="15.75" x14ac:dyDescent="0.25">
      <c r="A5" s="842" t="s">
        <v>583</v>
      </c>
      <c r="B5" s="842"/>
      <c r="C5" s="359"/>
      <c r="D5" s="193"/>
    </row>
    <row r="6" spans="1:5" ht="6.75" customHeight="1" thickBot="1" x14ac:dyDescent="0.25">
      <c r="A6" s="843"/>
      <c r="B6" s="843"/>
    </row>
    <row r="7" spans="1:5" s="162" customFormat="1" ht="30" customHeight="1" x14ac:dyDescent="0.25">
      <c r="A7" s="831" t="s">
        <v>214</v>
      </c>
      <c r="B7" s="832"/>
      <c r="C7" s="838" t="s">
        <v>179</v>
      </c>
      <c r="D7" s="840" t="s">
        <v>227</v>
      </c>
    </row>
    <row r="8" spans="1:5" s="162" customFormat="1" ht="4.5" customHeight="1" thickBot="1" x14ac:dyDescent="0.3">
      <c r="A8" s="833"/>
      <c r="B8" s="834"/>
      <c r="C8" s="839"/>
      <c r="D8" s="841"/>
    </row>
    <row r="9" spans="1:5" s="162" customFormat="1" ht="21" customHeight="1" x14ac:dyDescent="0.25">
      <c r="A9" s="835" t="s">
        <v>221</v>
      </c>
      <c r="B9" s="836"/>
      <c r="C9" s="836"/>
      <c r="D9" s="837"/>
    </row>
    <row r="10" spans="1:5" s="162" customFormat="1" ht="20.25" customHeight="1" x14ac:dyDescent="0.25">
      <c r="A10" s="185">
        <v>1</v>
      </c>
      <c r="B10" s="186"/>
      <c r="C10" s="194"/>
      <c r="D10" s="187"/>
    </row>
    <row r="11" spans="1:5" s="162" customFormat="1" ht="20.25" customHeight="1" x14ac:dyDescent="0.25">
      <c r="A11" s="185">
        <v>2</v>
      </c>
      <c r="B11" s="186"/>
      <c r="C11" s="194"/>
      <c r="D11" s="187"/>
    </row>
    <row r="12" spans="1:5" s="162" customFormat="1" ht="20.25" customHeight="1" x14ac:dyDescent="0.25">
      <c r="A12" s="185">
        <v>3</v>
      </c>
      <c r="B12" s="186"/>
      <c r="C12" s="194"/>
      <c r="D12" s="187"/>
    </row>
    <row r="13" spans="1:5" s="162" customFormat="1" ht="20.25" customHeight="1" x14ac:dyDescent="0.25">
      <c r="A13" s="185">
        <v>4</v>
      </c>
      <c r="B13" s="364" t="s">
        <v>413</v>
      </c>
      <c r="C13" s="194"/>
      <c r="D13" s="187"/>
    </row>
    <row r="14" spans="1:5" s="162" customFormat="1" ht="20.25" customHeight="1" x14ac:dyDescent="0.25">
      <c r="A14" s="185">
        <v>5</v>
      </c>
      <c r="B14" s="186"/>
      <c r="C14" s="194"/>
      <c r="D14" s="187"/>
    </row>
    <row r="15" spans="1:5" s="162" customFormat="1" ht="20.25" customHeight="1" x14ac:dyDescent="0.25">
      <c r="A15" s="185">
        <v>6</v>
      </c>
      <c r="B15" s="186"/>
      <c r="C15" s="194"/>
      <c r="D15" s="187"/>
    </row>
    <row r="16" spans="1:5" s="162" customFormat="1" ht="20.25" customHeight="1" x14ac:dyDescent="0.25">
      <c r="A16" s="185">
        <v>7</v>
      </c>
      <c r="B16" s="186"/>
      <c r="C16" s="364" t="s">
        <v>413</v>
      </c>
      <c r="D16" s="187"/>
    </row>
    <row r="17" spans="1:4" s="162" customFormat="1" ht="20.25" customHeight="1" x14ac:dyDescent="0.25">
      <c r="A17" s="185">
        <v>8</v>
      </c>
      <c r="B17" s="186"/>
      <c r="C17" s="194"/>
      <c r="D17" s="187"/>
    </row>
    <row r="18" spans="1:4" s="162" customFormat="1" ht="20.25" customHeight="1" x14ac:dyDescent="0.25">
      <c r="A18" s="185">
        <v>9</v>
      </c>
      <c r="B18" s="186"/>
      <c r="C18" s="194"/>
      <c r="D18" s="187"/>
    </row>
    <row r="19" spans="1:4" s="162" customFormat="1" ht="20.25" customHeight="1" x14ac:dyDescent="0.25">
      <c r="A19" s="185">
        <v>10</v>
      </c>
      <c r="B19" s="186"/>
      <c r="C19" s="194"/>
      <c r="D19" s="187"/>
    </row>
    <row r="20" spans="1:4" s="162" customFormat="1" ht="20.25" customHeight="1" x14ac:dyDescent="0.25">
      <c r="A20" s="185"/>
      <c r="B20" s="186" t="s">
        <v>228</v>
      </c>
      <c r="C20" s="194"/>
      <c r="D20" s="187"/>
    </row>
    <row r="21" spans="1:4" s="162" customFormat="1" ht="20.25" customHeight="1" x14ac:dyDescent="0.25">
      <c r="A21" s="185"/>
      <c r="B21" s="186"/>
      <c r="C21" s="194"/>
      <c r="D21" s="187"/>
    </row>
    <row r="22" spans="1:4" s="162" customFormat="1" ht="21" customHeight="1" x14ac:dyDescent="0.25">
      <c r="A22" s="827" t="s">
        <v>223</v>
      </c>
      <c r="B22" s="828"/>
      <c r="C22" s="828"/>
      <c r="D22" s="829"/>
    </row>
    <row r="23" spans="1:4" s="162" customFormat="1" ht="20.25" customHeight="1" x14ac:dyDescent="0.25">
      <c r="A23" s="185">
        <v>1</v>
      </c>
      <c r="B23" s="186"/>
      <c r="C23" s="194"/>
      <c r="D23" s="187"/>
    </row>
    <row r="24" spans="1:4" s="162" customFormat="1" ht="20.25" customHeight="1" x14ac:dyDescent="0.25">
      <c r="A24" s="185">
        <v>2</v>
      </c>
      <c r="B24" s="186"/>
      <c r="C24" s="194"/>
      <c r="D24" s="187"/>
    </row>
    <row r="25" spans="1:4" s="162" customFormat="1" ht="20.25" customHeight="1" x14ac:dyDescent="0.25">
      <c r="A25" s="185">
        <v>3</v>
      </c>
      <c r="B25" s="186"/>
      <c r="C25" s="194"/>
      <c r="D25" s="187"/>
    </row>
    <row r="26" spans="1:4" s="162" customFormat="1" ht="20.25" customHeight="1" x14ac:dyDescent="0.25">
      <c r="A26" s="185">
        <v>4</v>
      </c>
      <c r="B26" s="364" t="s">
        <v>413</v>
      </c>
      <c r="C26" s="194"/>
      <c r="D26" s="187"/>
    </row>
    <row r="27" spans="1:4" s="162" customFormat="1" ht="20.25" customHeight="1" x14ac:dyDescent="0.25">
      <c r="A27" s="185">
        <v>5</v>
      </c>
      <c r="B27" s="186"/>
      <c r="C27" s="194"/>
      <c r="D27" s="187"/>
    </row>
    <row r="28" spans="1:4" s="162" customFormat="1" ht="20.25" customHeight="1" x14ac:dyDescent="0.25">
      <c r="A28" s="185">
        <v>6</v>
      </c>
      <c r="B28" s="186"/>
      <c r="C28" s="364" t="s">
        <v>413</v>
      </c>
      <c r="D28" s="187"/>
    </row>
    <row r="29" spans="1:4" s="162" customFormat="1" ht="20.25" customHeight="1" x14ac:dyDescent="0.25">
      <c r="A29" s="185">
        <v>7</v>
      </c>
      <c r="B29" s="186"/>
      <c r="C29" s="194"/>
      <c r="D29" s="187"/>
    </row>
    <row r="30" spans="1:4" s="162" customFormat="1" ht="20.25" customHeight="1" x14ac:dyDescent="0.25">
      <c r="A30" s="185">
        <v>8</v>
      </c>
      <c r="B30" s="186"/>
      <c r="C30" s="194"/>
      <c r="D30" s="187"/>
    </row>
    <row r="31" spans="1:4" s="162" customFormat="1" ht="20.25" customHeight="1" x14ac:dyDescent="0.25">
      <c r="A31" s="185">
        <v>9</v>
      </c>
      <c r="B31" s="186"/>
      <c r="C31" s="194"/>
      <c r="D31" s="187"/>
    </row>
    <row r="32" spans="1:4" s="162" customFormat="1" ht="20.25" customHeight="1" x14ac:dyDescent="0.25">
      <c r="A32" s="185">
        <v>10</v>
      </c>
      <c r="B32" s="186"/>
      <c r="C32" s="194"/>
      <c r="D32" s="187"/>
    </row>
    <row r="33" spans="1:9" s="84" customFormat="1" ht="39.950000000000003" customHeight="1" x14ac:dyDescent="0.2">
      <c r="A33" s="185"/>
      <c r="B33" s="152" t="s">
        <v>229</v>
      </c>
      <c r="C33" s="154"/>
      <c r="D33" s="155"/>
    </row>
    <row r="34" spans="1:9" s="84" customFormat="1" ht="39.950000000000003" customHeight="1" thickBot="1" x14ac:dyDescent="0.25">
      <c r="A34" s="185"/>
      <c r="B34" s="152"/>
      <c r="C34" s="154"/>
      <c r="D34" s="155"/>
    </row>
    <row r="35" spans="1:9" ht="30" customHeight="1" thickBot="1" x14ac:dyDescent="0.25">
      <c r="A35" s="165"/>
      <c r="B35" s="157" t="s">
        <v>225</v>
      </c>
      <c r="C35" s="158"/>
      <c r="D35" s="160"/>
    </row>
    <row r="36" spans="1:9" x14ac:dyDescent="0.2">
      <c r="I36" s="23"/>
    </row>
    <row r="38" spans="1:9" ht="15" x14ac:dyDescent="0.2">
      <c r="B38" s="367" t="s">
        <v>578</v>
      </c>
      <c r="C38" s="727" t="s">
        <v>1078</v>
      </c>
      <c r="D38" s="726" t="s">
        <v>1036</v>
      </c>
    </row>
    <row r="39" spans="1:9" ht="15" x14ac:dyDescent="0.2">
      <c r="B39" s="369"/>
      <c r="C39" s="369"/>
      <c r="D39" s="742"/>
    </row>
    <row r="40" spans="1:9" ht="15" x14ac:dyDescent="0.2">
      <c r="B40" s="368"/>
      <c r="C40" s="368"/>
      <c r="D40" s="75"/>
    </row>
    <row r="41" spans="1:9" ht="15" x14ac:dyDescent="0.2">
      <c r="B41" s="367" t="s">
        <v>1060</v>
      </c>
      <c r="C41" s="727" t="s">
        <v>1076</v>
      </c>
      <c r="D41" s="743" t="s">
        <v>1075</v>
      </c>
    </row>
    <row r="42" spans="1:9" ht="15" x14ac:dyDescent="0.2">
      <c r="B42" s="367" t="s">
        <v>581</v>
      </c>
      <c r="C42" s="727" t="s">
        <v>1077</v>
      </c>
      <c r="D42" s="743" t="s">
        <v>1070</v>
      </c>
    </row>
    <row r="43" spans="1:9" ht="15" x14ac:dyDescent="0.25">
      <c r="B43" s="1"/>
    </row>
  </sheetData>
  <mergeCells count="10">
    <mergeCell ref="A1:C1"/>
    <mergeCell ref="A2:C2"/>
    <mergeCell ref="A3:C3"/>
    <mergeCell ref="A4:C4"/>
    <mergeCell ref="A7:B8"/>
    <mergeCell ref="A9:D9"/>
    <mergeCell ref="A22:D22"/>
    <mergeCell ref="C7:C8"/>
    <mergeCell ref="D7:D8"/>
    <mergeCell ref="A5:B6"/>
  </mergeCells>
  <printOptions horizontalCentered="1"/>
  <pageMargins left="0.34" right="0.22" top="0.74803149606299213" bottom="0.74803149606299213" header="0.31496062992125984" footer="0.31496062992125984"/>
  <pageSetup scale="7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50"/>
  </sheetPr>
  <dimension ref="A1:J37"/>
  <sheetViews>
    <sheetView zoomScaleNormal="100" workbookViewId="0">
      <selection activeCell="D38" sqref="D38"/>
    </sheetView>
  </sheetViews>
  <sheetFormatPr baseColWidth="10" defaultRowHeight="14.25" x14ac:dyDescent="0.2"/>
  <cols>
    <col min="1" max="1" width="4.28515625" style="87" customWidth="1"/>
    <col min="2" max="2" width="52" style="7" customWidth="1"/>
    <col min="3" max="5" width="21.85546875" style="7" customWidth="1"/>
    <col min="6" max="16384" width="11.42578125" style="7"/>
  </cols>
  <sheetData>
    <row r="1" spans="1:5" ht="15" x14ac:dyDescent="0.25">
      <c r="C1" s="192" t="s">
        <v>161</v>
      </c>
      <c r="D1" s="192"/>
      <c r="E1" s="161" t="s">
        <v>409</v>
      </c>
    </row>
    <row r="2" spans="1:5" ht="15.75" x14ac:dyDescent="0.25">
      <c r="A2" s="830" t="s">
        <v>317</v>
      </c>
      <c r="B2" s="830"/>
      <c r="C2" s="830"/>
      <c r="D2" s="830"/>
      <c r="E2" s="830"/>
    </row>
    <row r="3" spans="1:5" ht="15" x14ac:dyDescent="0.2">
      <c r="A3" s="753" t="s">
        <v>410</v>
      </c>
      <c r="B3" s="753"/>
      <c r="C3" s="753"/>
      <c r="D3" s="753"/>
      <c r="E3" s="753"/>
    </row>
    <row r="4" spans="1:5" ht="15.75" x14ac:dyDescent="0.25">
      <c r="B4" s="164"/>
      <c r="C4" s="239" t="s">
        <v>1046</v>
      </c>
      <c r="D4" s="164"/>
      <c r="E4" s="164"/>
    </row>
    <row r="5" spans="1:5" ht="15.75" x14ac:dyDescent="0.25">
      <c r="A5" s="164"/>
      <c r="B5" s="164"/>
      <c r="C5" s="219" t="s">
        <v>290</v>
      </c>
      <c r="D5" s="164"/>
      <c r="E5" s="193"/>
    </row>
    <row r="6" spans="1:5" ht="6.75" customHeight="1" thickBot="1" x14ac:dyDescent="0.25"/>
    <row r="7" spans="1:5" s="162" customFormat="1" ht="17.25" customHeight="1" x14ac:dyDescent="0.25">
      <c r="A7" s="845" t="s">
        <v>107</v>
      </c>
      <c r="B7" s="846"/>
      <c r="C7" s="849" t="s">
        <v>230</v>
      </c>
      <c r="D7" s="215" t="s">
        <v>179</v>
      </c>
      <c r="E7" s="853" t="s">
        <v>227</v>
      </c>
    </row>
    <row r="8" spans="1:5" s="162" customFormat="1" ht="4.5" customHeight="1" thickBot="1" x14ac:dyDescent="0.3">
      <c r="A8" s="847"/>
      <c r="B8" s="848"/>
      <c r="C8" s="850"/>
      <c r="D8" s="216"/>
      <c r="E8" s="854"/>
    </row>
    <row r="9" spans="1:5" s="162" customFormat="1" ht="20.25" customHeight="1" x14ac:dyDescent="0.25">
      <c r="A9" s="156" t="s">
        <v>231</v>
      </c>
      <c r="B9" s="186"/>
      <c r="C9" s="361">
        <f>C11</f>
        <v>45141756</v>
      </c>
      <c r="D9" s="362">
        <f>D11</f>
        <v>37277980</v>
      </c>
      <c r="E9" s="363">
        <f>E11</f>
        <v>29223230</v>
      </c>
    </row>
    <row r="10" spans="1:5" s="162" customFormat="1" ht="20.25" customHeight="1" x14ac:dyDescent="0.25">
      <c r="A10" s="185"/>
      <c r="B10" s="197" t="s">
        <v>234</v>
      </c>
      <c r="C10" s="361"/>
      <c r="D10" s="361"/>
      <c r="E10" s="363"/>
    </row>
    <row r="11" spans="1:5" s="162" customFormat="1" ht="20.25" customHeight="1" x14ac:dyDescent="0.25">
      <c r="A11" s="185"/>
      <c r="B11" s="197" t="s">
        <v>232</v>
      </c>
      <c r="C11" s="361">
        <v>45141756</v>
      </c>
      <c r="D11" s="361">
        <v>37277980</v>
      </c>
      <c r="E11" s="363">
        <v>29223230</v>
      </c>
    </row>
    <row r="12" spans="1:5" s="162" customFormat="1" ht="20.25" customHeight="1" x14ac:dyDescent="0.25">
      <c r="A12" s="156" t="s">
        <v>233</v>
      </c>
      <c r="B12" s="197"/>
      <c r="C12" s="361">
        <f>C14</f>
        <v>45141756</v>
      </c>
      <c r="D12" s="361">
        <f>D14</f>
        <v>38383655</v>
      </c>
      <c r="E12" s="363">
        <f>E14</f>
        <v>35941464</v>
      </c>
    </row>
    <row r="13" spans="1:5" s="162" customFormat="1" ht="20.25" customHeight="1" x14ac:dyDescent="0.25">
      <c r="A13" s="185"/>
      <c r="B13" s="197" t="s">
        <v>235</v>
      </c>
      <c r="C13" s="361"/>
      <c r="D13" s="361"/>
      <c r="E13" s="363"/>
    </row>
    <row r="14" spans="1:5" s="162" customFormat="1" ht="20.25" customHeight="1" x14ac:dyDescent="0.25">
      <c r="A14" s="185"/>
      <c r="B14" s="197" t="s">
        <v>236</v>
      </c>
      <c r="C14" s="361">
        <v>45141756</v>
      </c>
      <c r="D14" s="361">
        <v>38383655</v>
      </c>
      <c r="E14" s="363">
        <v>35941464</v>
      </c>
    </row>
    <row r="15" spans="1:5" s="162" customFormat="1" ht="13.5" customHeight="1" x14ac:dyDescent="0.25">
      <c r="A15" s="185"/>
      <c r="B15" s="197"/>
      <c r="C15" s="361"/>
      <c r="D15" s="361"/>
      <c r="E15" s="363"/>
    </row>
    <row r="16" spans="1:5" s="162" customFormat="1" ht="20.25" customHeight="1" x14ac:dyDescent="0.25">
      <c r="A16" s="156" t="s">
        <v>242</v>
      </c>
      <c r="B16" s="197"/>
      <c r="C16" s="361">
        <f>C11-C14</f>
        <v>0</v>
      </c>
      <c r="D16" s="361">
        <f>D11-D14</f>
        <v>-1105675</v>
      </c>
      <c r="E16" s="363">
        <f>E11-E14</f>
        <v>-6718234</v>
      </c>
    </row>
    <row r="17" spans="1:10" s="162" customFormat="1" ht="20.25" customHeight="1" thickBot="1" x14ac:dyDescent="0.3">
      <c r="A17" s="185"/>
      <c r="B17" s="186"/>
      <c r="C17" s="361"/>
      <c r="D17" s="361"/>
      <c r="E17" s="363"/>
    </row>
    <row r="18" spans="1:10" s="162" customFormat="1" ht="21" customHeight="1" x14ac:dyDescent="0.25">
      <c r="A18" s="845" t="s">
        <v>107</v>
      </c>
      <c r="B18" s="846"/>
      <c r="C18" s="849" t="s">
        <v>230</v>
      </c>
      <c r="D18" s="217" t="s">
        <v>179</v>
      </c>
      <c r="E18" s="851" t="s">
        <v>227</v>
      </c>
    </row>
    <row r="19" spans="1:10" s="162" customFormat="1" ht="0.75" customHeight="1" thickBot="1" x14ac:dyDescent="0.3">
      <c r="A19" s="847"/>
      <c r="B19" s="848"/>
      <c r="C19" s="850"/>
      <c r="D19" s="218"/>
      <c r="E19" s="852"/>
    </row>
    <row r="20" spans="1:10" s="162" customFormat="1" ht="20.25" customHeight="1" x14ac:dyDescent="0.25">
      <c r="A20" s="156" t="s">
        <v>237</v>
      </c>
      <c r="B20" s="186"/>
      <c r="C20" s="194">
        <v>0</v>
      </c>
      <c r="D20" s="361">
        <f>D16</f>
        <v>-1105675</v>
      </c>
      <c r="E20" s="363">
        <f>E16</f>
        <v>-6718234</v>
      </c>
    </row>
    <row r="21" spans="1:10" s="162" customFormat="1" ht="20.25" customHeight="1" x14ac:dyDescent="0.25">
      <c r="A21" s="156" t="s">
        <v>238</v>
      </c>
      <c r="B21" s="186"/>
      <c r="C21" s="194">
        <v>0</v>
      </c>
      <c r="D21" s="361">
        <v>0</v>
      </c>
      <c r="E21" s="363">
        <v>0</v>
      </c>
    </row>
    <row r="22" spans="1:10" s="162" customFormat="1" ht="20.25" customHeight="1" x14ac:dyDescent="0.25">
      <c r="A22" s="156" t="s">
        <v>243</v>
      </c>
      <c r="B22" s="186"/>
      <c r="C22" s="194"/>
      <c r="D22" s="361">
        <f>D20</f>
        <v>-1105675</v>
      </c>
      <c r="E22" s="363">
        <f>E20</f>
        <v>-6718234</v>
      </c>
    </row>
    <row r="23" spans="1:10" s="162" customFormat="1" ht="20.25" customHeight="1" thickBot="1" x14ac:dyDescent="0.3">
      <c r="A23" s="185"/>
      <c r="B23" s="186"/>
      <c r="C23" s="194"/>
      <c r="D23" s="361"/>
      <c r="E23" s="363"/>
    </row>
    <row r="24" spans="1:10" s="162" customFormat="1" ht="21" customHeight="1" x14ac:dyDescent="0.25">
      <c r="A24" s="845" t="s">
        <v>107</v>
      </c>
      <c r="B24" s="846"/>
      <c r="C24" s="849" t="s">
        <v>230</v>
      </c>
      <c r="D24" s="217" t="s">
        <v>179</v>
      </c>
      <c r="E24" s="851" t="s">
        <v>227</v>
      </c>
    </row>
    <row r="25" spans="1:10" s="162" customFormat="1" ht="0.75" customHeight="1" thickBot="1" x14ac:dyDescent="0.3">
      <c r="A25" s="847"/>
      <c r="B25" s="848"/>
      <c r="C25" s="850"/>
      <c r="D25" s="218"/>
      <c r="E25" s="852"/>
    </row>
    <row r="26" spans="1:10" s="162" customFormat="1" ht="20.25" customHeight="1" x14ac:dyDescent="0.25">
      <c r="A26" s="156" t="s">
        <v>239</v>
      </c>
      <c r="B26" s="186"/>
      <c r="C26" s="194">
        <v>0</v>
      </c>
      <c r="D26" s="194">
        <v>0</v>
      </c>
      <c r="E26" s="187">
        <v>0</v>
      </c>
    </row>
    <row r="27" spans="1:10" s="162" customFormat="1" ht="20.25" customHeight="1" x14ac:dyDescent="0.25">
      <c r="A27" s="156" t="s">
        <v>240</v>
      </c>
      <c r="B27" s="186"/>
      <c r="C27" s="194">
        <v>0</v>
      </c>
      <c r="D27" s="194">
        <v>0</v>
      </c>
      <c r="E27" s="187">
        <v>0</v>
      </c>
    </row>
    <row r="28" spans="1:10" s="162" customFormat="1" ht="20.25" customHeight="1" x14ac:dyDescent="0.25">
      <c r="A28" s="156" t="s">
        <v>241</v>
      </c>
      <c r="B28" s="186"/>
      <c r="C28" s="194">
        <v>0</v>
      </c>
      <c r="D28" s="194">
        <v>0</v>
      </c>
      <c r="E28" s="187">
        <v>0</v>
      </c>
    </row>
    <row r="29" spans="1:10" s="162" customFormat="1" ht="20.25" customHeight="1" thickBot="1" x14ac:dyDescent="0.3">
      <c r="A29" s="198"/>
      <c r="B29" s="199"/>
      <c r="C29" s="196"/>
      <c r="D29" s="196"/>
      <c r="E29" s="200"/>
    </row>
    <row r="30" spans="1:10" x14ac:dyDescent="0.2">
      <c r="J30" s="23"/>
    </row>
    <row r="32" spans="1:10" ht="15" x14ac:dyDescent="0.2">
      <c r="B32" s="367" t="s">
        <v>578</v>
      </c>
      <c r="C32" s="367" t="s">
        <v>1035</v>
      </c>
      <c r="D32" s="755" t="s">
        <v>1036</v>
      </c>
      <c r="E32" s="755"/>
    </row>
    <row r="33" spans="2:5" ht="15" x14ac:dyDescent="0.2">
      <c r="B33" s="369"/>
      <c r="D33" s="369"/>
      <c r="E33" s="742"/>
    </row>
    <row r="34" spans="2:5" ht="15" x14ac:dyDescent="0.2">
      <c r="B34" s="368"/>
      <c r="D34" s="368"/>
      <c r="E34" s="75"/>
    </row>
    <row r="35" spans="2:5" ht="15" x14ac:dyDescent="0.2">
      <c r="B35" s="367" t="s">
        <v>1060</v>
      </c>
      <c r="C35" s="367" t="s">
        <v>549</v>
      </c>
      <c r="D35" s="826" t="s">
        <v>1075</v>
      </c>
      <c r="E35" s="826"/>
    </row>
    <row r="36" spans="2:5" ht="15" x14ac:dyDescent="0.2">
      <c r="B36" s="367" t="s">
        <v>581</v>
      </c>
      <c r="C36" s="367" t="s">
        <v>582</v>
      </c>
      <c r="D36" s="826" t="s">
        <v>1070</v>
      </c>
      <c r="E36" s="826"/>
    </row>
    <row r="37" spans="2:5" ht="15" x14ac:dyDescent="0.25">
      <c r="B37" s="1"/>
    </row>
  </sheetData>
  <mergeCells count="14">
    <mergeCell ref="A2:E2"/>
    <mergeCell ref="A7:B8"/>
    <mergeCell ref="C7:C8"/>
    <mergeCell ref="E7:E8"/>
    <mergeCell ref="C18:C19"/>
    <mergeCell ref="E18:E19"/>
    <mergeCell ref="A18:B19"/>
    <mergeCell ref="A3:E3"/>
    <mergeCell ref="D32:E32"/>
    <mergeCell ref="D35:E35"/>
    <mergeCell ref="D36:E36"/>
    <mergeCell ref="A24:B25"/>
    <mergeCell ref="C24:C25"/>
    <mergeCell ref="E24:E25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7"/>
  <sheetViews>
    <sheetView tabSelected="1" topLeftCell="A25" zoomScaleNormal="100" workbookViewId="0">
      <selection activeCell="K37" sqref="K37"/>
    </sheetView>
  </sheetViews>
  <sheetFormatPr baseColWidth="10" defaultRowHeight="15" x14ac:dyDescent="0.25"/>
  <cols>
    <col min="3" max="3" width="14.42578125" customWidth="1"/>
    <col min="13" max="13" width="13.140625" customWidth="1"/>
    <col min="15" max="15" width="12.85546875" customWidth="1"/>
    <col min="16" max="16" width="12.7109375" customWidth="1"/>
  </cols>
  <sheetData>
    <row r="1" spans="1:17" x14ac:dyDescent="0.25">
      <c r="A1" s="616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8"/>
    </row>
    <row r="2" spans="1:17" x14ac:dyDescent="0.25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2"/>
    </row>
    <row r="3" spans="1:17" x14ac:dyDescent="0.25">
      <c r="A3" s="620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</row>
    <row r="4" spans="1:17" ht="24.75" customHeight="1" x14ac:dyDescent="0.25">
      <c r="A4" s="913" t="s">
        <v>964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5"/>
    </row>
    <row r="5" spans="1:17" x14ac:dyDescent="0.25">
      <c r="A5" s="617"/>
      <c r="B5" s="617"/>
      <c r="C5" s="617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19"/>
    </row>
    <row r="6" spans="1:17" ht="30" customHeight="1" x14ac:dyDescent="0.25">
      <c r="A6" s="911" t="s">
        <v>965</v>
      </c>
      <c r="B6" s="911"/>
      <c r="C6" s="916"/>
      <c r="D6" s="658" t="s">
        <v>1024</v>
      </c>
      <c r="E6" s="659"/>
      <c r="F6" s="659"/>
      <c r="G6" s="659"/>
      <c r="H6" s="659"/>
      <c r="I6" s="659"/>
      <c r="J6" s="659"/>
      <c r="K6" s="623"/>
      <c r="L6" s="624"/>
      <c r="M6" s="624"/>
      <c r="N6" s="624"/>
      <c r="O6" s="624"/>
      <c r="P6" s="624"/>
      <c r="Q6" s="674"/>
    </row>
    <row r="7" spans="1:17" x14ac:dyDescent="0.25">
      <c r="A7" s="621"/>
      <c r="B7" s="621"/>
      <c r="C7" s="621"/>
      <c r="D7" s="625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1"/>
      <c r="P7" s="621"/>
      <c r="Q7" s="619"/>
    </row>
    <row r="8" spans="1:17" ht="33" customHeight="1" x14ac:dyDescent="0.25">
      <c r="A8" s="875" t="s">
        <v>966</v>
      </c>
      <c r="B8" s="875"/>
      <c r="C8" s="917"/>
      <c r="D8" s="883" t="s">
        <v>1025</v>
      </c>
      <c r="E8" s="884"/>
      <c r="F8" s="884"/>
      <c r="G8" s="884"/>
      <c r="H8" s="884"/>
      <c r="I8" s="884"/>
      <c r="J8" s="885"/>
      <c r="K8" s="627"/>
      <c r="L8" s="866" t="s">
        <v>967</v>
      </c>
      <c r="M8" s="866"/>
      <c r="N8" s="866"/>
      <c r="O8" s="918"/>
      <c r="P8" s="919"/>
      <c r="Q8" s="920"/>
    </row>
    <row r="9" spans="1:17" x14ac:dyDescent="0.25">
      <c r="A9" s="621"/>
      <c r="B9" s="621"/>
      <c r="C9" s="628"/>
      <c r="D9" s="628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19"/>
    </row>
    <row r="10" spans="1:17" ht="46.5" customHeight="1" x14ac:dyDescent="0.25">
      <c r="A10" s="911" t="s">
        <v>968</v>
      </c>
      <c r="B10" s="911"/>
      <c r="C10" s="911"/>
      <c r="D10" s="921" t="s">
        <v>1015</v>
      </c>
      <c r="E10" s="922"/>
      <c r="F10" s="922"/>
      <c r="G10" s="922"/>
      <c r="H10" s="922"/>
      <c r="I10" s="922"/>
      <c r="J10" s="923"/>
      <c r="K10" s="628"/>
      <c r="L10" s="924" t="s">
        <v>969</v>
      </c>
      <c r="M10" s="925"/>
      <c r="N10" s="918" t="s">
        <v>1023</v>
      </c>
      <c r="O10" s="919"/>
      <c r="P10" s="919"/>
      <c r="Q10" s="920"/>
    </row>
    <row r="11" spans="1:17" x14ac:dyDescent="0.25">
      <c r="A11" s="629"/>
      <c r="B11" s="629"/>
      <c r="C11" s="629"/>
      <c r="D11" s="628"/>
      <c r="E11" s="628"/>
      <c r="F11" s="628"/>
      <c r="G11" s="628"/>
      <c r="H11" s="628"/>
      <c r="I11" s="628"/>
      <c r="J11" s="628"/>
      <c r="K11" s="628"/>
      <c r="L11" s="621"/>
      <c r="M11" s="630"/>
      <c r="N11" s="630"/>
      <c r="O11" s="630"/>
      <c r="P11" s="631"/>
      <c r="Q11" s="619"/>
    </row>
    <row r="12" spans="1:17" ht="39" customHeight="1" x14ac:dyDescent="0.25">
      <c r="A12" s="911" t="s">
        <v>970</v>
      </c>
      <c r="B12" s="911"/>
      <c r="C12" s="911"/>
      <c r="D12" s="926" t="s">
        <v>1063</v>
      </c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8"/>
    </row>
    <row r="13" spans="1:17" ht="26.25" customHeight="1" x14ac:dyDescent="0.25">
      <c r="A13" s="911" t="s">
        <v>971</v>
      </c>
      <c r="B13" s="912"/>
      <c r="C13" s="912"/>
      <c r="D13" s="896" t="s">
        <v>1031</v>
      </c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8"/>
    </row>
    <row r="14" spans="1:17" x14ac:dyDescent="0.25">
      <c r="A14" s="629"/>
      <c r="B14" s="629"/>
      <c r="C14" s="629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</row>
    <row r="15" spans="1:17" x14ac:dyDescent="0.25">
      <c r="A15" s="899" t="s">
        <v>972</v>
      </c>
      <c r="B15" s="900"/>
      <c r="C15" s="900"/>
      <c r="D15" s="905" t="s">
        <v>973</v>
      </c>
      <c r="E15" s="905"/>
      <c r="F15" s="905"/>
      <c r="G15" s="905"/>
      <c r="H15" s="905" t="s">
        <v>974</v>
      </c>
      <c r="I15" s="905"/>
      <c r="J15" s="906" t="s">
        <v>975</v>
      </c>
      <c r="K15" s="906"/>
      <c r="L15" s="906"/>
      <c r="M15" s="906"/>
      <c r="N15" s="906"/>
      <c r="O15" s="907" t="s">
        <v>976</v>
      </c>
      <c r="P15" s="908"/>
      <c r="Q15" s="909"/>
    </row>
    <row r="16" spans="1:17" ht="36" x14ac:dyDescent="0.25">
      <c r="A16" s="901"/>
      <c r="B16" s="902"/>
      <c r="C16" s="902"/>
      <c r="D16" s="905"/>
      <c r="E16" s="905"/>
      <c r="F16" s="905"/>
      <c r="G16" s="905"/>
      <c r="H16" s="905"/>
      <c r="I16" s="905"/>
      <c r="J16" s="655" t="s">
        <v>977</v>
      </c>
      <c r="K16" s="656" t="s">
        <v>978</v>
      </c>
      <c r="L16" s="656" t="s">
        <v>179</v>
      </c>
      <c r="M16" s="655" t="s">
        <v>979</v>
      </c>
      <c r="N16" s="655" t="s">
        <v>980</v>
      </c>
      <c r="O16" s="656" t="s">
        <v>179</v>
      </c>
      <c r="P16" s="655" t="s">
        <v>981</v>
      </c>
      <c r="Q16" s="655" t="s">
        <v>980</v>
      </c>
    </row>
    <row r="17" spans="1:17" s="698" customFormat="1" x14ac:dyDescent="0.25">
      <c r="A17" s="903"/>
      <c r="B17" s="904"/>
      <c r="C17" s="904"/>
      <c r="D17" s="910">
        <v>40888620</v>
      </c>
      <c r="E17" s="910"/>
      <c r="F17" s="910"/>
      <c r="G17" s="910"/>
      <c r="H17" s="910">
        <v>45141756</v>
      </c>
      <c r="I17" s="910"/>
      <c r="J17" s="910">
        <f>O17-'[2]ETCA-III-13'!$O$17</f>
        <v>14118241</v>
      </c>
      <c r="K17" s="910"/>
      <c r="L17" s="910"/>
      <c r="M17" s="694">
        <f>P17-'[2]ETCA-III-13'!$P$17</f>
        <v>12511697</v>
      </c>
      <c r="N17" s="695">
        <f>+M17/J17</f>
        <v>0.8862079206609379</v>
      </c>
      <c r="O17" s="694">
        <v>38383655</v>
      </c>
      <c r="P17" s="696">
        <v>35941464</v>
      </c>
      <c r="Q17" s="697">
        <f>+P17/O17</f>
        <v>0.93637419365091734</v>
      </c>
    </row>
    <row r="18" spans="1:17" x14ac:dyDescent="0.25">
      <c r="A18" s="629"/>
      <c r="B18" s="629"/>
      <c r="C18" s="629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</row>
    <row r="19" spans="1:17" x14ac:dyDescent="0.25">
      <c r="A19" s="911" t="s">
        <v>982</v>
      </c>
      <c r="B19" s="911"/>
      <c r="C19" s="911"/>
      <c r="D19" s="632"/>
      <c r="E19" s="621"/>
      <c r="F19" s="621"/>
      <c r="G19" s="621"/>
      <c r="H19" s="621"/>
      <c r="I19" s="621"/>
      <c r="J19" s="621"/>
      <c r="K19" s="621"/>
      <c r="L19" s="621"/>
      <c r="M19" s="657"/>
      <c r="N19" s="621"/>
      <c r="O19" s="699"/>
      <c r="P19" s="700"/>
      <c r="Q19" s="619"/>
    </row>
    <row r="20" spans="1:17" x14ac:dyDescent="0.25">
      <c r="A20" s="621"/>
      <c r="B20" s="621"/>
      <c r="C20" s="630"/>
      <c r="D20" s="630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93"/>
      <c r="P20" s="693"/>
      <c r="Q20" s="619"/>
    </row>
    <row r="21" spans="1:17" x14ac:dyDescent="0.25">
      <c r="A21" s="875" t="s">
        <v>983</v>
      </c>
      <c r="B21" s="875"/>
      <c r="C21" s="917"/>
      <c r="D21" s="940" t="s">
        <v>1064</v>
      </c>
      <c r="E21" s="941"/>
      <c r="F21" s="941"/>
      <c r="G21" s="941"/>
      <c r="H21" s="941"/>
      <c r="I21" s="941"/>
      <c r="J21" s="941"/>
      <c r="K21" s="941"/>
      <c r="L21" s="941"/>
      <c r="M21" s="941"/>
      <c r="N21" s="942"/>
      <c r="O21" s="634" t="s">
        <v>984</v>
      </c>
      <c r="P21" s="918" t="s">
        <v>1016</v>
      </c>
      <c r="Q21" s="920"/>
    </row>
    <row r="22" spans="1:17" x14ac:dyDescent="0.25">
      <c r="A22" s="621"/>
      <c r="B22" s="621"/>
      <c r="C22" s="635"/>
      <c r="D22" s="635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19"/>
    </row>
    <row r="23" spans="1:17" x14ac:dyDescent="0.25">
      <c r="A23" s="911" t="s">
        <v>985</v>
      </c>
      <c r="B23" s="911"/>
      <c r="C23" s="916"/>
      <c r="D23" s="883" t="s">
        <v>1026</v>
      </c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5"/>
    </row>
    <row r="24" spans="1:17" x14ac:dyDescent="0.25">
      <c r="A24" s="621"/>
      <c r="B24" s="621"/>
      <c r="C24" s="635"/>
      <c r="D24" s="635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19"/>
    </row>
    <row r="25" spans="1:17" ht="32.25" customHeight="1" x14ac:dyDescent="0.25">
      <c r="A25" s="911" t="s">
        <v>986</v>
      </c>
      <c r="B25" s="911"/>
      <c r="C25" s="916"/>
      <c r="D25" s="946" t="s">
        <v>1027</v>
      </c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/>
      <c r="P25" s="947"/>
      <c r="Q25" s="948"/>
    </row>
    <row r="26" spans="1:17" x14ac:dyDescent="0.25">
      <c r="A26" s="621"/>
      <c r="B26" s="621"/>
      <c r="C26" s="635"/>
      <c r="D26" s="636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19"/>
    </row>
    <row r="27" spans="1:17" x14ac:dyDescent="0.25">
      <c r="A27" s="875" t="s">
        <v>987</v>
      </c>
      <c r="B27" s="875"/>
      <c r="C27" s="917"/>
      <c r="D27" s="884" t="s">
        <v>1017</v>
      </c>
      <c r="E27" s="884"/>
      <c r="F27" s="884"/>
      <c r="G27" s="885"/>
      <c r="H27" s="621"/>
      <c r="I27" s="637" t="s">
        <v>988</v>
      </c>
      <c r="J27" s="637"/>
      <c r="K27" s="637"/>
      <c r="L27" s="637"/>
      <c r="M27" s="637"/>
      <c r="N27" s="637"/>
      <c r="O27" s="921" t="s">
        <v>989</v>
      </c>
      <c r="P27" s="923"/>
      <c r="Q27" s="619"/>
    </row>
    <row r="28" spans="1:17" x14ac:dyDescent="0.25">
      <c r="A28" s="621"/>
      <c r="B28" s="621"/>
      <c r="C28" s="629"/>
      <c r="D28" s="638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19"/>
    </row>
    <row r="29" spans="1:17" x14ac:dyDescent="0.25">
      <c r="A29" s="875" t="s">
        <v>990</v>
      </c>
      <c r="B29" s="875"/>
      <c r="C29" s="917"/>
      <c r="D29" s="919" t="s">
        <v>1018</v>
      </c>
      <c r="E29" s="919"/>
      <c r="F29" s="919"/>
      <c r="G29" s="920"/>
      <c r="H29" s="621"/>
      <c r="I29" s="875" t="s">
        <v>991</v>
      </c>
      <c r="J29" s="875"/>
      <c r="K29" s="875"/>
      <c r="L29" s="875"/>
      <c r="M29" s="875"/>
      <c r="N29" s="918" t="s">
        <v>618</v>
      </c>
      <c r="O29" s="919"/>
      <c r="P29" s="920"/>
      <c r="Q29" s="619"/>
    </row>
    <row r="30" spans="1:17" x14ac:dyDescent="0.25">
      <c r="A30" s="639"/>
      <c r="B30" s="639"/>
      <c r="C30" s="639"/>
      <c r="D30" s="640"/>
      <c r="E30" s="639"/>
      <c r="F30" s="639"/>
      <c r="G30" s="639"/>
      <c r="H30" s="621"/>
      <c r="I30" s="639"/>
      <c r="J30" s="639"/>
      <c r="K30" s="639"/>
      <c r="L30" s="639"/>
      <c r="M30" s="639"/>
      <c r="N30" s="627"/>
      <c r="O30" s="627"/>
      <c r="P30" s="627"/>
      <c r="Q30" s="619"/>
    </row>
    <row r="31" spans="1:17" x14ac:dyDescent="0.25">
      <c r="A31" s="621"/>
      <c r="B31" s="621"/>
      <c r="C31" s="641"/>
      <c r="D31" s="64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19"/>
    </row>
    <row r="32" spans="1:17" x14ac:dyDescent="0.25">
      <c r="A32" s="911" t="s">
        <v>992</v>
      </c>
      <c r="B32" s="911"/>
      <c r="C32" s="911"/>
      <c r="D32" s="929" t="s">
        <v>993</v>
      </c>
      <c r="E32" s="929"/>
      <c r="F32" s="929"/>
      <c r="G32" s="929"/>
      <c r="H32" s="660" t="s">
        <v>1019</v>
      </c>
      <c r="I32" s="621"/>
      <c r="J32" s="621"/>
      <c r="K32" s="621"/>
      <c r="L32" s="621"/>
      <c r="M32" s="621"/>
      <c r="N32" s="621"/>
      <c r="O32" s="621"/>
      <c r="P32" s="621"/>
      <c r="Q32" s="619"/>
    </row>
    <row r="33" spans="1:17" x14ac:dyDescent="0.25">
      <c r="A33" s="642"/>
      <c r="B33" s="642"/>
      <c r="C33" s="642"/>
      <c r="D33" s="631"/>
      <c r="E33" s="631"/>
      <c r="F33" s="631"/>
      <c r="G33" s="631"/>
      <c r="H33" s="621"/>
      <c r="I33" s="621"/>
      <c r="J33" s="621"/>
      <c r="K33" s="621"/>
      <c r="L33" s="621"/>
      <c r="M33" s="621"/>
      <c r="N33" s="621"/>
      <c r="O33" s="621"/>
      <c r="P33" s="621"/>
      <c r="Q33" s="619"/>
    </row>
    <row r="34" spans="1:17" x14ac:dyDescent="0.25">
      <c r="A34" s="930" t="s">
        <v>994</v>
      </c>
      <c r="B34" s="931"/>
      <c r="C34" s="932"/>
      <c r="D34" s="886" t="s">
        <v>995</v>
      </c>
      <c r="E34" s="887"/>
      <c r="F34" s="888"/>
      <c r="G34" s="881" t="s">
        <v>996</v>
      </c>
      <c r="H34" s="943" t="s">
        <v>975</v>
      </c>
      <c r="I34" s="944"/>
      <c r="J34" s="945"/>
      <c r="K34" s="643"/>
      <c r="L34" s="943" t="s">
        <v>997</v>
      </c>
      <c r="M34" s="944"/>
      <c r="N34" s="945"/>
      <c r="O34" s="949" t="s">
        <v>998</v>
      </c>
      <c r="P34" s="878" t="s">
        <v>999</v>
      </c>
      <c r="Q34" s="619"/>
    </row>
    <row r="35" spans="1:17" x14ac:dyDescent="0.25">
      <c r="A35" s="933"/>
      <c r="B35" s="934"/>
      <c r="C35" s="935"/>
      <c r="D35" s="889"/>
      <c r="E35" s="890"/>
      <c r="F35" s="891"/>
      <c r="G35" s="895"/>
      <c r="H35" s="881" t="s">
        <v>977</v>
      </c>
      <c r="I35" s="878" t="s">
        <v>1000</v>
      </c>
      <c r="J35" s="878" t="s">
        <v>329</v>
      </c>
      <c r="K35" s="644"/>
      <c r="L35" s="876" t="s">
        <v>977</v>
      </c>
      <c r="M35" s="878" t="s">
        <v>1000</v>
      </c>
      <c r="N35" s="876" t="s">
        <v>329</v>
      </c>
      <c r="O35" s="950"/>
      <c r="P35" s="879"/>
      <c r="Q35" s="619"/>
    </row>
    <row r="36" spans="1:17" x14ac:dyDescent="0.25">
      <c r="A36" s="936"/>
      <c r="B36" s="937"/>
      <c r="C36" s="938"/>
      <c r="D36" s="892"/>
      <c r="E36" s="893"/>
      <c r="F36" s="894"/>
      <c r="G36" s="882"/>
      <c r="H36" s="882"/>
      <c r="I36" s="880"/>
      <c r="J36" s="880"/>
      <c r="K36" s="645"/>
      <c r="L36" s="877"/>
      <c r="M36" s="880"/>
      <c r="N36" s="877"/>
      <c r="O36" s="951"/>
      <c r="P36" s="880"/>
      <c r="Q36" s="619"/>
    </row>
    <row r="37" spans="1:17" ht="33.75" customHeight="1" x14ac:dyDescent="0.25">
      <c r="A37" s="883" t="s">
        <v>1028</v>
      </c>
      <c r="B37" s="884"/>
      <c r="C37" s="885"/>
      <c r="D37" s="869" t="s">
        <v>1029</v>
      </c>
      <c r="E37" s="870"/>
      <c r="F37" s="871"/>
      <c r="G37" s="661">
        <v>3633</v>
      </c>
      <c r="H37" s="661">
        <v>845</v>
      </c>
      <c r="I37" s="662">
        <v>854</v>
      </c>
      <c r="J37" s="701">
        <f>+I37/H37</f>
        <v>1.0106508875739646</v>
      </c>
      <c r="K37" s="646"/>
      <c r="L37" s="655">
        <v>2807</v>
      </c>
      <c r="M37" s="655">
        <v>3040</v>
      </c>
      <c r="N37" s="702">
        <f>+M37/L37</f>
        <v>1.0830067687923048</v>
      </c>
      <c r="O37" s="702">
        <f>+M37/G37</f>
        <v>0.83677401596476741</v>
      </c>
      <c r="P37" s="663"/>
      <c r="Q37" s="619"/>
    </row>
    <row r="38" spans="1:17" x14ac:dyDescent="0.25">
      <c r="A38" s="952"/>
      <c r="B38" s="953"/>
      <c r="C38" s="954"/>
      <c r="D38" s="647"/>
      <c r="E38" s="647"/>
      <c r="F38" s="648"/>
      <c r="G38" s="646"/>
      <c r="H38" s="646"/>
      <c r="I38" s="649"/>
      <c r="J38" s="649"/>
      <c r="K38" s="649"/>
      <c r="L38" s="649"/>
      <c r="M38" s="649"/>
      <c r="N38" s="649"/>
      <c r="O38" s="649"/>
      <c r="P38" s="649"/>
      <c r="Q38" s="619"/>
    </row>
    <row r="39" spans="1:17" x14ac:dyDescent="0.25">
      <c r="A39" s="952"/>
      <c r="B39" s="953"/>
      <c r="C39" s="954"/>
      <c r="D39" s="647"/>
      <c r="E39" s="647"/>
      <c r="F39" s="648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50"/>
    </row>
    <row r="40" spans="1:17" x14ac:dyDescent="0.25">
      <c r="A40" s="619"/>
      <c r="B40" s="619"/>
      <c r="C40" s="651"/>
      <c r="D40" s="651"/>
      <c r="E40" s="652"/>
      <c r="F40" s="652"/>
      <c r="G40" s="652"/>
      <c r="H40" s="619"/>
      <c r="I40" s="619"/>
      <c r="J40" s="619"/>
      <c r="K40" s="619"/>
      <c r="L40" s="619"/>
      <c r="M40" s="619"/>
      <c r="N40" s="619"/>
      <c r="O40" s="619"/>
      <c r="P40" s="619"/>
      <c r="Q40" s="619"/>
    </row>
    <row r="41" spans="1:17" x14ac:dyDescent="0.25">
      <c r="A41" s="619"/>
      <c r="B41" s="619"/>
      <c r="C41" s="872" t="s">
        <v>1001</v>
      </c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4"/>
      <c r="P41" s="619"/>
      <c r="Q41" s="619"/>
    </row>
    <row r="42" spans="1:17" x14ac:dyDescent="0.25">
      <c r="A42" s="619"/>
      <c r="B42" s="619"/>
      <c r="C42" s="664" t="s">
        <v>1002</v>
      </c>
      <c r="D42" s="939" t="s">
        <v>1003</v>
      </c>
      <c r="E42" s="939"/>
      <c r="F42" s="939"/>
      <c r="G42" s="664">
        <v>2009</v>
      </c>
      <c r="H42" s="665">
        <v>2010</v>
      </c>
      <c r="I42" s="665">
        <v>2011</v>
      </c>
      <c r="J42" s="665">
        <v>2012</v>
      </c>
      <c r="K42" s="665"/>
      <c r="L42" s="665">
        <v>2013</v>
      </c>
      <c r="M42" s="665">
        <v>2014</v>
      </c>
      <c r="N42" s="664" t="s">
        <v>1004</v>
      </c>
      <c r="O42" s="665" t="s">
        <v>999</v>
      </c>
      <c r="P42" s="619"/>
      <c r="Q42" s="619"/>
    </row>
    <row r="43" spans="1:17" ht="51" x14ac:dyDescent="0.25">
      <c r="A43" s="619"/>
      <c r="B43" s="619"/>
      <c r="C43" s="666" t="s">
        <v>1028</v>
      </c>
      <c r="D43" s="869" t="s">
        <v>1029</v>
      </c>
      <c r="E43" s="870"/>
      <c r="F43" s="871"/>
      <c r="G43" s="667">
        <v>0</v>
      </c>
      <c r="H43" s="668">
        <v>0</v>
      </c>
      <c r="I43" s="668">
        <v>4039</v>
      </c>
      <c r="J43" s="668">
        <v>7894</v>
      </c>
      <c r="K43" s="669"/>
      <c r="L43" s="668">
        <v>3957</v>
      </c>
      <c r="M43" s="668">
        <v>3354</v>
      </c>
      <c r="N43" s="669">
        <v>3633</v>
      </c>
      <c r="O43" s="663"/>
      <c r="P43" s="619"/>
      <c r="Q43" s="619"/>
    </row>
    <row r="44" spans="1:17" x14ac:dyDescent="0.25">
      <c r="A44" s="619"/>
      <c r="B44" s="619"/>
      <c r="C44" s="666"/>
      <c r="D44" s="872"/>
      <c r="E44" s="873"/>
      <c r="F44" s="874"/>
      <c r="G44" s="670"/>
      <c r="H44" s="669"/>
      <c r="I44" s="669"/>
      <c r="J44" s="669"/>
      <c r="K44" s="669"/>
      <c r="L44" s="669"/>
      <c r="M44" s="669"/>
      <c r="N44" s="669"/>
      <c r="O44" s="669"/>
      <c r="P44" s="619"/>
      <c r="Q44" s="619"/>
    </row>
    <row r="45" spans="1:17" x14ac:dyDescent="0.25">
      <c r="A45" s="619"/>
      <c r="B45" s="619"/>
      <c r="C45" s="666"/>
      <c r="D45" s="872"/>
      <c r="E45" s="873"/>
      <c r="F45" s="874"/>
      <c r="G45" s="671"/>
      <c r="H45" s="671"/>
      <c r="I45" s="671"/>
      <c r="J45" s="671"/>
      <c r="K45" s="671"/>
      <c r="L45" s="671"/>
      <c r="M45" s="671"/>
      <c r="N45" s="669"/>
      <c r="O45" s="669"/>
      <c r="P45" s="619"/>
      <c r="Q45" s="619"/>
    </row>
    <row r="46" spans="1:17" x14ac:dyDescent="0.25">
      <c r="A46" s="619"/>
      <c r="B46" s="619"/>
      <c r="C46" s="639"/>
      <c r="D46" s="627"/>
      <c r="E46" s="627"/>
      <c r="F46" s="627"/>
      <c r="G46" s="653"/>
      <c r="H46" s="621"/>
      <c r="I46" s="621"/>
      <c r="J46" s="621"/>
      <c r="K46" s="621"/>
      <c r="L46" s="621"/>
      <c r="M46" s="621"/>
      <c r="N46" s="621"/>
      <c r="O46" s="621"/>
      <c r="P46" s="619"/>
      <c r="Q46" s="619"/>
    </row>
    <row r="47" spans="1:17" x14ac:dyDescent="0.25">
      <c r="A47" s="619"/>
      <c r="B47" s="619"/>
      <c r="C47" s="875" t="s">
        <v>1005</v>
      </c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619"/>
      <c r="Q47" s="619"/>
    </row>
    <row r="48" spans="1:17" x14ac:dyDescent="0.25">
      <c r="A48" s="619"/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</row>
    <row r="49" spans="1:17" x14ac:dyDescent="0.25">
      <c r="A49" s="619"/>
      <c r="B49" s="619"/>
      <c r="C49" s="868" t="s">
        <v>1006</v>
      </c>
      <c r="D49" s="868"/>
      <c r="E49" s="868"/>
      <c r="F49" s="868"/>
      <c r="G49" s="868"/>
      <c r="H49" s="619"/>
      <c r="I49" s="619"/>
      <c r="J49" s="619"/>
      <c r="K49" s="619"/>
      <c r="L49" s="619"/>
      <c r="M49" s="619"/>
      <c r="N49" s="619"/>
      <c r="O49" s="619"/>
      <c r="P49" s="619"/>
      <c r="Q49" s="619"/>
    </row>
    <row r="50" spans="1:17" x14ac:dyDescent="0.25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</row>
    <row r="51" spans="1:17" x14ac:dyDescent="0.25">
      <c r="A51" s="619"/>
      <c r="B51" s="619"/>
      <c r="C51" s="855" t="s">
        <v>1007</v>
      </c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619"/>
    </row>
    <row r="52" spans="1:17" x14ac:dyDescent="0.25">
      <c r="A52" s="619"/>
      <c r="B52" s="619"/>
      <c r="C52" s="855" t="s">
        <v>1008</v>
      </c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619"/>
    </row>
    <row r="53" spans="1:17" x14ac:dyDescent="0.25">
      <c r="A53" s="619"/>
      <c r="B53" s="619"/>
      <c r="C53" s="855" t="s">
        <v>1009</v>
      </c>
      <c r="D53" s="855"/>
      <c r="E53" s="855"/>
      <c r="F53" s="855"/>
      <c r="G53" s="855"/>
      <c r="H53" s="855"/>
      <c r="I53" s="855"/>
      <c r="J53" s="855"/>
      <c r="K53" s="855"/>
      <c r="L53" s="855"/>
      <c r="M53" s="855"/>
      <c r="N53" s="855"/>
      <c r="O53" s="855"/>
      <c r="P53" s="855"/>
      <c r="Q53" s="619"/>
    </row>
    <row r="54" spans="1:17" x14ac:dyDescent="0.25">
      <c r="A54" s="619"/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</row>
    <row r="55" spans="1:17" x14ac:dyDescent="0.25">
      <c r="A55" s="619"/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19"/>
      <c r="P55" s="619"/>
      <c r="Q55" s="619"/>
    </row>
    <row r="56" spans="1:17" x14ac:dyDescent="0.25">
      <c r="A56" s="868" t="s">
        <v>1010</v>
      </c>
      <c r="B56" s="868"/>
      <c r="C56" s="868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</row>
    <row r="57" spans="1:17" x14ac:dyDescent="0.25">
      <c r="A57" s="619"/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19"/>
      <c r="Q57" s="619"/>
    </row>
    <row r="58" spans="1:17" ht="15" customHeight="1" x14ac:dyDescent="0.25">
      <c r="A58" s="859" t="s">
        <v>1058</v>
      </c>
      <c r="B58" s="860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1"/>
      <c r="Q58" s="619"/>
    </row>
    <row r="59" spans="1:17" x14ac:dyDescent="0.25">
      <c r="A59" s="675"/>
      <c r="B59" s="676"/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7"/>
      <c r="Q59" s="619"/>
    </row>
    <row r="60" spans="1:17" x14ac:dyDescent="0.25">
      <c r="A60" s="619"/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</row>
    <row r="61" spans="1:17" x14ac:dyDescent="0.25">
      <c r="A61" s="868" t="s">
        <v>1011</v>
      </c>
      <c r="B61" s="868"/>
      <c r="C61" s="868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</row>
    <row r="62" spans="1:17" x14ac:dyDescent="0.25">
      <c r="A62" s="619"/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619"/>
      <c r="O62" s="619"/>
      <c r="P62" s="619"/>
      <c r="Q62" s="619"/>
    </row>
    <row r="63" spans="1:17" s="615" customFormat="1" ht="15" customHeight="1" x14ac:dyDescent="0.25">
      <c r="A63" s="862" t="s">
        <v>1059</v>
      </c>
      <c r="B63" s="863"/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4"/>
      <c r="Q63" s="619"/>
    </row>
    <row r="64" spans="1:17" s="615" customFormat="1" x14ac:dyDescent="0.25">
      <c r="A64" s="865"/>
      <c r="B64" s="866"/>
      <c r="C64" s="866"/>
      <c r="D64" s="866"/>
      <c r="E64" s="866"/>
      <c r="F64" s="866"/>
      <c r="G64" s="866"/>
      <c r="H64" s="866"/>
      <c r="I64" s="866"/>
      <c r="J64" s="866"/>
      <c r="K64" s="866"/>
      <c r="L64" s="866"/>
      <c r="M64" s="866"/>
      <c r="N64" s="866"/>
      <c r="O64" s="866"/>
      <c r="P64" s="867"/>
      <c r="Q64" s="619"/>
    </row>
    <row r="65" spans="1:17" x14ac:dyDescent="0.25">
      <c r="A65" s="678"/>
      <c r="B65" s="637"/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79"/>
      <c r="Q65" s="619"/>
    </row>
    <row r="66" spans="1:17" x14ac:dyDescent="0.25">
      <c r="A66" s="619"/>
      <c r="B66" s="61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</row>
    <row r="67" spans="1:17" x14ac:dyDescent="0.25">
      <c r="A67" s="858" t="s">
        <v>1012</v>
      </c>
      <c r="B67" s="858"/>
      <c r="C67" s="858"/>
      <c r="D67" s="858"/>
      <c r="E67" s="858"/>
      <c r="F67" s="858" t="s">
        <v>577</v>
      </c>
      <c r="G67" s="858"/>
      <c r="H67" s="858"/>
      <c r="I67" s="858" t="s">
        <v>1013</v>
      </c>
      <c r="J67" s="858"/>
      <c r="K67" s="672"/>
      <c r="L67" s="858" t="s">
        <v>1014</v>
      </c>
      <c r="M67" s="858"/>
      <c r="N67" s="858"/>
      <c r="O67" s="619"/>
      <c r="P67" s="619"/>
      <c r="Q67" s="619"/>
    </row>
    <row r="68" spans="1:17" x14ac:dyDescent="0.25">
      <c r="A68" s="619"/>
      <c r="B68" s="619"/>
      <c r="C68" s="619"/>
      <c r="D68" s="619"/>
      <c r="E68" s="619"/>
      <c r="F68" s="619"/>
      <c r="G68" s="619"/>
      <c r="H68" s="619"/>
      <c r="I68" s="619"/>
      <c r="J68" s="619"/>
      <c r="K68" s="619"/>
      <c r="L68" s="672" t="s">
        <v>1020</v>
      </c>
      <c r="M68" s="672" t="s">
        <v>1021</v>
      </c>
      <c r="N68" s="673" t="s">
        <v>1022</v>
      </c>
      <c r="O68" s="619"/>
      <c r="P68" s="619"/>
      <c r="Q68" s="619"/>
    </row>
    <row r="69" spans="1:17" ht="33" customHeight="1" x14ac:dyDescent="0.25">
      <c r="A69" s="856" t="s">
        <v>1030</v>
      </c>
      <c r="B69" s="856"/>
      <c r="C69" s="856"/>
      <c r="D69" s="856"/>
      <c r="E69" s="856"/>
      <c r="F69" s="857"/>
      <c r="G69" s="857"/>
      <c r="H69" s="857"/>
      <c r="I69" s="857"/>
      <c r="J69" s="857"/>
      <c r="K69" s="631"/>
      <c r="L69" s="654">
        <v>0</v>
      </c>
      <c r="M69" s="631">
        <v>0</v>
      </c>
      <c r="N69" s="654">
        <f>+L69+M69</f>
        <v>0</v>
      </c>
      <c r="O69" s="619"/>
      <c r="P69" s="619"/>
      <c r="Q69" s="619"/>
    </row>
    <row r="70" spans="1:17" x14ac:dyDescent="0.25">
      <c r="A70" s="619"/>
      <c r="B70" s="619"/>
      <c r="C70" s="619"/>
      <c r="D70" s="619"/>
      <c r="E70" s="619"/>
      <c r="F70" s="621"/>
      <c r="G70" s="621"/>
      <c r="H70" s="621"/>
      <c r="I70" s="621"/>
      <c r="J70" s="621"/>
      <c r="K70" s="619"/>
      <c r="L70" s="619"/>
      <c r="M70" s="619"/>
      <c r="N70" s="619"/>
      <c r="O70" s="619"/>
      <c r="P70" s="619"/>
      <c r="Q70" s="619"/>
    </row>
    <row r="73" spans="1:17" x14ac:dyDescent="0.25">
      <c r="C73" s="726" t="s">
        <v>578</v>
      </c>
      <c r="F73" s="755" t="s">
        <v>1035</v>
      </c>
      <c r="G73" s="755"/>
      <c r="H73" s="755"/>
      <c r="K73" s="755" t="s">
        <v>1036</v>
      </c>
      <c r="L73" s="755"/>
      <c r="M73" s="755"/>
    </row>
    <row r="74" spans="1:17" x14ac:dyDescent="0.25">
      <c r="C74" s="369"/>
      <c r="G74" s="587"/>
      <c r="K74" s="369"/>
      <c r="L74" s="742"/>
    </row>
    <row r="75" spans="1:17" x14ac:dyDescent="0.25">
      <c r="C75" s="368"/>
      <c r="G75" s="587"/>
      <c r="K75" s="368"/>
      <c r="L75" s="75"/>
    </row>
    <row r="76" spans="1:17" x14ac:dyDescent="0.25">
      <c r="C76" s="726" t="s">
        <v>1060</v>
      </c>
      <c r="F76" s="755" t="s">
        <v>549</v>
      </c>
      <c r="G76" s="755"/>
      <c r="H76" s="755"/>
      <c r="K76" s="826" t="s">
        <v>1075</v>
      </c>
      <c r="L76" s="826"/>
      <c r="M76" s="826"/>
    </row>
    <row r="77" spans="1:17" x14ac:dyDescent="0.25">
      <c r="C77" s="726" t="s">
        <v>581</v>
      </c>
      <c r="G77" s="726" t="s">
        <v>582</v>
      </c>
      <c r="K77" s="826" t="s">
        <v>1070</v>
      </c>
      <c r="L77" s="826"/>
      <c r="M77" s="826"/>
    </row>
  </sheetData>
  <mergeCells count="82">
    <mergeCell ref="D42:F42"/>
    <mergeCell ref="P21:Q21"/>
    <mergeCell ref="A23:C23"/>
    <mergeCell ref="D23:Q23"/>
    <mergeCell ref="D21:N21"/>
    <mergeCell ref="H34:J34"/>
    <mergeCell ref="A25:C25"/>
    <mergeCell ref="D25:Q25"/>
    <mergeCell ref="A27:C27"/>
    <mergeCell ref="D27:G27"/>
    <mergeCell ref="O27:P27"/>
    <mergeCell ref="N29:P29"/>
    <mergeCell ref="L34:N34"/>
    <mergeCell ref="O34:O36"/>
    <mergeCell ref="A38:C38"/>
    <mergeCell ref="A39:C39"/>
    <mergeCell ref="A19:C19"/>
    <mergeCell ref="A21:C21"/>
    <mergeCell ref="A32:C32"/>
    <mergeCell ref="D32:G32"/>
    <mergeCell ref="A34:C36"/>
    <mergeCell ref="A29:C29"/>
    <mergeCell ref="D29:G29"/>
    <mergeCell ref="A10:C10"/>
    <mergeCell ref="D10:J10"/>
    <mergeCell ref="L10:M10"/>
    <mergeCell ref="N10:Q10"/>
    <mergeCell ref="A12:C12"/>
    <mergeCell ref="D12:Q12"/>
    <mergeCell ref="A4:Q4"/>
    <mergeCell ref="A6:C6"/>
    <mergeCell ref="A8:C8"/>
    <mergeCell ref="D8:J8"/>
    <mergeCell ref="L8:N8"/>
    <mergeCell ref="O8:Q8"/>
    <mergeCell ref="D13:Q13"/>
    <mergeCell ref="A15:C17"/>
    <mergeCell ref="D15:G16"/>
    <mergeCell ref="H15:I16"/>
    <mergeCell ref="J15:N15"/>
    <mergeCell ref="O15:Q15"/>
    <mergeCell ref="D17:G17"/>
    <mergeCell ref="H17:I17"/>
    <mergeCell ref="A13:C13"/>
    <mergeCell ref="J17:L17"/>
    <mergeCell ref="I29:M29"/>
    <mergeCell ref="D34:F36"/>
    <mergeCell ref="G34:G36"/>
    <mergeCell ref="L35:L36"/>
    <mergeCell ref="M35:M36"/>
    <mergeCell ref="N35:N36"/>
    <mergeCell ref="C41:O41"/>
    <mergeCell ref="P34:P36"/>
    <mergeCell ref="H35:H36"/>
    <mergeCell ref="I35:I36"/>
    <mergeCell ref="J35:J36"/>
    <mergeCell ref="A37:C37"/>
    <mergeCell ref="D37:F37"/>
    <mergeCell ref="D43:F43"/>
    <mergeCell ref="D44:F44"/>
    <mergeCell ref="D45:F45"/>
    <mergeCell ref="C47:O47"/>
    <mergeCell ref="C49:G49"/>
    <mergeCell ref="C51:P51"/>
    <mergeCell ref="C52:P52"/>
    <mergeCell ref="C53:P53"/>
    <mergeCell ref="A69:E69"/>
    <mergeCell ref="F69:H69"/>
    <mergeCell ref="I69:J69"/>
    <mergeCell ref="A67:E67"/>
    <mergeCell ref="F67:H67"/>
    <mergeCell ref="I67:J67"/>
    <mergeCell ref="L67:N67"/>
    <mergeCell ref="A58:P58"/>
    <mergeCell ref="A63:P64"/>
    <mergeCell ref="A56:C56"/>
    <mergeCell ref="A61:C61"/>
    <mergeCell ref="F73:H73"/>
    <mergeCell ref="F76:H76"/>
    <mergeCell ref="K76:M76"/>
    <mergeCell ref="K73:M73"/>
    <mergeCell ref="K77:M7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G70"/>
  <sheetViews>
    <sheetView zoomScaleNormal="100" workbookViewId="0">
      <selection activeCell="B66" sqref="B66"/>
    </sheetView>
  </sheetViews>
  <sheetFormatPr baseColWidth="10" defaultRowHeight="15.75" x14ac:dyDescent="0.25"/>
  <cols>
    <col min="1" max="1" width="1.5703125" style="56" customWidth="1"/>
    <col min="2" max="2" width="101.7109375" style="56" bestFit="1" customWidth="1"/>
    <col min="3" max="3" width="18.42578125" style="56" customWidth="1"/>
    <col min="4" max="4" width="18" style="56" customWidth="1"/>
    <col min="5" max="16384" width="11.42578125" style="57"/>
  </cols>
  <sheetData>
    <row r="1" spans="1:7" s="1" customFormat="1" ht="15" x14ac:dyDescent="0.25">
      <c r="A1" s="752" t="s">
        <v>161</v>
      </c>
      <c r="B1" s="752"/>
      <c r="C1" s="752"/>
      <c r="D1" s="752"/>
      <c r="E1" s="27"/>
      <c r="G1" s="26"/>
    </row>
    <row r="2" spans="1:7" x14ac:dyDescent="0.25">
      <c r="A2" s="753" t="s">
        <v>0</v>
      </c>
      <c r="B2" s="753"/>
      <c r="C2" s="753"/>
      <c r="D2" s="753"/>
    </row>
    <row r="3" spans="1:7" x14ac:dyDescent="0.25">
      <c r="A3" s="753" t="s">
        <v>410</v>
      </c>
      <c r="B3" s="753"/>
      <c r="C3" s="753"/>
      <c r="D3" s="25"/>
    </row>
    <row r="4" spans="1:7" x14ac:dyDescent="0.25">
      <c r="A4" s="753" t="s">
        <v>1042</v>
      </c>
      <c r="B4" s="753"/>
      <c r="C4" s="753"/>
      <c r="D4" s="753"/>
    </row>
    <row r="5" spans="1:7" s="56" customFormat="1" thickBot="1" x14ac:dyDescent="0.3">
      <c r="A5" s="756" t="s">
        <v>114</v>
      </c>
      <c r="B5" s="756"/>
      <c r="C5" s="756"/>
      <c r="D5" s="756"/>
    </row>
    <row r="6" spans="1:7" x14ac:dyDescent="0.25">
      <c r="A6" s="71"/>
      <c r="B6" s="72"/>
      <c r="C6" s="73">
        <v>2015</v>
      </c>
      <c r="D6" s="74">
        <v>2014</v>
      </c>
    </row>
    <row r="7" spans="1:7" x14ac:dyDescent="0.25">
      <c r="A7" s="59" t="s">
        <v>1</v>
      </c>
      <c r="B7" s="60"/>
      <c r="C7" s="69"/>
      <c r="D7" s="61"/>
    </row>
    <row r="8" spans="1:7" x14ac:dyDescent="0.25">
      <c r="A8" s="62" t="s">
        <v>2</v>
      </c>
      <c r="B8" s="63"/>
      <c r="C8" s="282">
        <f>C15</f>
        <v>10382000</v>
      </c>
      <c r="D8" s="283">
        <f>D15</f>
        <v>10131271</v>
      </c>
    </row>
    <row r="9" spans="1:7" x14ac:dyDescent="0.25">
      <c r="A9" s="58"/>
      <c r="B9" s="70" t="s">
        <v>3</v>
      </c>
      <c r="C9" s="276"/>
      <c r="D9" s="277"/>
    </row>
    <row r="10" spans="1:7" x14ac:dyDescent="0.25">
      <c r="A10" s="58"/>
      <c r="B10" s="70" t="s">
        <v>4</v>
      </c>
      <c r="C10" s="276"/>
      <c r="D10" s="277"/>
    </row>
    <row r="11" spans="1:7" x14ac:dyDescent="0.25">
      <c r="A11" s="58"/>
      <c r="B11" s="70" t="s">
        <v>5</v>
      </c>
      <c r="C11" s="278"/>
      <c r="D11" s="279"/>
    </row>
    <row r="12" spans="1:7" x14ac:dyDescent="0.25">
      <c r="A12" s="58"/>
      <c r="B12" s="70" t="s">
        <v>6</v>
      </c>
      <c r="C12" s="278"/>
      <c r="D12" s="279"/>
    </row>
    <row r="13" spans="1:7" ht="18.75" x14ac:dyDescent="0.25">
      <c r="A13" s="58"/>
      <c r="B13" s="70" t="s">
        <v>160</v>
      </c>
      <c r="C13" s="278"/>
      <c r="D13" s="279"/>
    </row>
    <row r="14" spans="1:7" x14ac:dyDescent="0.25">
      <c r="A14" s="58"/>
      <c r="B14" s="70" t="s">
        <v>7</v>
      </c>
      <c r="C14" s="278"/>
      <c r="D14" s="279"/>
    </row>
    <row r="15" spans="1:7" x14ac:dyDescent="0.25">
      <c r="A15" s="58"/>
      <c r="B15" s="70" t="s">
        <v>8</v>
      </c>
      <c r="C15" s="278">
        <v>10382000</v>
      </c>
      <c r="D15" s="279">
        <v>10131271</v>
      </c>
    </row>
    <row r="16" spans="1:7" x14ac:dyDescent="0.25">
      <c r="A16" s="58"/>
      <c r="B16" s="70" t="s">
        <v>9</v>
      </c>
      <c r="C16" s="278"/>
      <c r="D16" s="279"/>
    </row>
    <row r="17" spans="1:4" x14ac:dyDescent="0.25">
      <c r="A17" s="62" t="s">
        <v>10</v>
      </c>
      <c r="B17" s="63"/>
      <c r="C17" s="284">
        <f>C19</f>
        <v>26895980</v>
      </c>
      <c r="D17" s="285">
        <f>D19</f>
        <v>33998830</v>
      </c>
    </row>
    <row r="18" spans="1:4" x14ac:dyDescent="0.25">
      <c r="A18" s="58"/>
      <c r="B18" s="70" t="s">
        <v>11</v>
      </c>
      <c r="C18" s="278"/>
      <c r="D18" s="279"/>
    </row>
    <row r="19" spans="1:4" x14ac:dyDescent="0.25">
      <c r="A19" s="58"/>
      <c r="B19" s="70" t="s">
        <v>12</v>
      </c>
      <c r="C19" s="276">
        <v>26895980</v>
      </c>
      <c r="D19" s="277">
        <v>33998830</v>
      </c>
    </row>
    <row r="20" spans="1:4" x14ac:dyDescent="0.25">
      <c r="A20" s="62" t="s">
        <v>13</v>
      </c>
      <c r="B20" s="63"/>
      <c r="C20" s="276"/>
      <c r="D20" s="277"/>
    </row>
    <row r="21" spans="1:4" x14ac:dyDescent="0.25">
      <c r="A21" s="58"/>
      <c r="B21" s="70" t="s">
        <v>14</v>
      </c>
      <c r="C21" s="276"/>
      <c r="D21" s="277"/>
    </row>
    <row r="22" spans="1:4" x14ac:dyDescent="0.25">
      <c r="A22" s="58"/>
      <c r="B22" s="70" t="s">
        <v>15</v>
      </c>
      <c r="C22" s="276"/>
      <c r="D22" s="277"/>
    </row>
    <row r="23" spans="1:4" x14ac:dyDescent="0.25">
      <c r="A23" s="58"/>
      <c r="B23" s="70" t="s">
        <v>16</v>
      </c>
      <c r="C23" s="276"/>
      <c r="D23" s="277"/>
    </row>
    <row r="24" spans="1:4" x14ac:dyDescent="0.25">
      <c r="A24" s="58"/>
      <c r="B24" s="70" t="s">
        <v>17</v>
      </c>
      <c r="C24" s="276"/>
      <c r="D24" s="277"/>
    </row>
    <row r="25" spans="1:4" x14ac:dyDescent="0.25">
      <c r="A25" s="58"/>
      <c r="B25" s="70" t="s">
        <v>18</v>
      </c>
      <c r="C25" s="276"/>
      <c r="D25" s="277"/>
    </row>
    <row r="26" spans="1:4" x14ac:dyDescent="0.25">
      <c r="A26" s="58"/>
      <c r="B26" s="69"/>
      <c r="C26" s="276"/>
      <c r="D26" s="277"/>
    </row>
    <row r="27" spans="1:4" x14ac:dyDescent="0.25">
      <c r="A27" s="64" t="s">
        <v>19</v>
      </c>
      <c r="B27" s="65"/>
      <c r="C27" s="282">
        <f>C15+C19</f>
        <v>37277980</v>
      </c>
      <c r="D27" s="283">
        <f>D15+D19</f>
        <v>44130101</v>
      </c>
    </row>
    <row r="28" spans="1:4" x14ac:dyDescent="0.25">
      <c r="A28" s="58"/>
      <c r="B28" s="69"/>
      <c r="C28" s="276"/>
      <c r="D28" s="277"/>
    </row>
    <row r="29" spans="1:4" x14ac:dyDescent="0.25">
      <c r="A29" s="59" t="s">
        <v>20</v>
      </c>
      <c r="B29" s="60"/>
      <c r="C29" s="284">
        <f>C30+C48</f>
        <v>41517125</v>
      </c>
      <c r="D29" s="285">
        <f>D30+D48</f>
        <v>33961858</v>
      </c>
    </row>
    <row r="30" spans="1:4" x14ac:dyDescent="0.25">
      <c r="A30" s="62" t="s">
        <v>21</v>
      </c>
      <c r="B30" s="63"/>
      <c r="C30" s="284">
        <f>C31+C32+C33</f>
        <v>38230223</v>
      </c>
      <c r="D30" s="285">
        <f>D31+D32+D33</f>
        <v>32433772</v>
      </c>
    </row>
    <row r="31" spans="1:4" x14ac:dyDescent="0.25">
      <c r="A31" s="58"/>
      <c r="B31" s="70" t="s">
        <v>22</v>
      </c>
      <c r="C31" s="276">
        <v>26939733</v>
      </c>
      <c r="D31" s="277">
        <v>25254995</v>
      </c>
    </row>
    <row r="32" spans="1:4" x14ac:dyDescent="0.25">
      <c r="A32" s="58"/>
      <c r="B32" s="70" t="s">
        <v>23</v>
      </c>
      <c r="C32" s="276">
        <v>724810</v>
      </c>
      <c r="D32" s="277">
        <v>506557</v>
      </c>
    </row>
    <row r="33" spans="1:4" x14ac:dyDescent="0.25">
      <c r="A33" s="58"/>
      <c r="B33" s="70" t="s">
        <v>24</v>
      </c>
      <c r="C33" s="276">
        <v>10565680</v>
      </c>
      <c r="D33" s="277">
        <v>6672220</v>
      </c>
    </row>
    <row r="34" spans="1:4" x14ac:dyDescent="0.25">
      <c r="A34" s="62" t="s">
        <v>12</v>
      </c>
      <c r="B34" s="63"/>
      <c r="C34" s="276"/>
      <c r="D34" s="277"/>
    </row>
    <row r="35" spans="1:4" x14ac:dyDescent="0.25">
      <c r="A35" s="58"/>
      <c r="B35" s="70" t="s">
        <v>25</v>
      </c>
      <c r="C35" s="276"/>
      <c r="D35" s="277"/>
    </row>
    <row r="36" spans="1:4" x14ac:dyDescent="0.25">
      <c r="A36" s="58"/>
      <c r="B36" s="70" t="s">
        <v>26</v>
      </c>
      <c r="C36" s="276"/>
      <c r="D36" s="277"/>
    </row>
    <row r="37" spans="1:4" x14ac:dyDescent="0.25">
      <c r="A37" s="58"/>
      <c r="B37" s="70" t="s">
        <v>27</v>
      </c>
      <c r="C37" s="276"/>
      <c r="D37" s="277"/>
    </row>
    <row r="38" spans="1:4" x14ac:dyDescent="0.25">
      <c r="A38" s="62" t="s">
        <v>28</v>
      </c>
      <c r="B38" s="63"/>
      <c r="C38" s="276"/>
      <c r="D38" s="277"/>
    </row>
    <row r="39" spans="1:4" x14ac:dyDescent="0.25">
      <c r="A39" s="58"/>
      <c r="B39" s="70" t="s">
        <v>29</v>
      </c>
      <c r="C39" s="276"/>
      <c r="D39" s="277"/>
    </row>
    <row r="40" spans="1:4" x14ac:dyDescent="0.25">
      <c r="A40" s="58"/>
      <c r="B40" s="70" t="s">
        <v>30</v>
      </c>
      <c r="C40" s="276"/>
      <c r="D40" s="277"/>
    </row>
    <row r="41" spans="1:4" x14ac:dyDescent="0.25">
      <c r="A41" s="58"/>
      <c r="B41" s="70" t="s">
        <v>31</v>
      </c>
      <c r="C41" s="276"/>
      <c r="D41" s="277"/>
    </row>
    <row r="42" spans="1:4" x14ac:dyDescent="0.25">
      <c r="A42" s="62" t="s">
        <v>32</v>
      </c>
      <c r="B42" s="63"/>
      <c r="C42" s="276"/>
      <c r="D42" s="277"/>
    </row>
    <row r="43" spans="1:4" x14ac:dyDescent="0.25">
      <c r="A43" s="58"/>
      <c r="B43" s="70" t="s">
        <v>33</v>
      </c>
      <c r="C43" s="276"/>
      <c r="D43" s="277"/>
    </row>
    <row r="44" spans="1:4" x14ac:dyDescent="0.25">
      <c r="A44" s="58"/>
      <c r="B44" s="70" t="s">
        <v>34</v>
      </c>
      <c r="C44" s="276"/>
      <c r="D44" s="277"/>
    </row>
    <row r="45" spans="1:4" x14ac:dyDescent="0.25">
      <c r="A45" s="58"/>
      <c r="B45" s="70" t="s">
        <v>35</v>
      </c>
      <c r="C45" s="276"/>
      <c r="D45" s="277"/>
    </row>
    <row r="46" spans="1:4" x14ac:dyDescent="0.25">
      <c r="A46" s="58"/>
      <c r="B46" s="70" t="s">
        <v>36</v>
      </c>
      <c r="C46" s="276"/>
      <c r="D46" s="277"/>
    </row>
    <row r="47" spans="1:4" x14ac:dyDescent="0.25">
      <c r="A47" s="58"/>
      <c r="B47" s="70" t="s">
        <v>37</v>
      </c>
      <c r="C47" s="276"/>
      <c r="D47" s="277"/>
    </row>
    <row r="48" spans="1:4" x14ac:dyDescent="0.25">
      <c r="A48" s="62" t="s">
        <v>38</v>
      </c>
      <c r="B48" s="63"/>
      <c r="C48" s="282">
        <f>C49</f>
        <v>3286902</v>
      </c>
      <c r="D48" s="283">
        <v>1528086</v>
      </c>
    </row>
    <row r="49" spans="1:4" x14ac:dyDescent="0.25">
      <c r="A49" s="58"/>
      <c r="B49" s="70" t="s">
        <v>39</v>
      </c>
      <c r="C49" s="278">
        <v>3286902</v>
      </c>
      <c r="D49" s="279">
        <f>1010706+47088</f>
        <v>1057794</v>
      </c>
    </row>
    <row r="50" spans="1:4" x14ac:dyDescent="0.25">
      <c r="A50" s="58"/>
      <c r="B50" s="70" t="s">
        <v>40</v>
      </c>
      <c r="C50" s="278"/>
      <c r="D50" s="279"/>
    </row>
    <row r="51" spans="1:4" x14ac:dyDescent="0.25">
      <c r="A51" s="58"/>
      <c r="B51" s="70" t="s">
        <v>41</v>
      </c>
      <c r="C51" s="278"/>
      <c r="D51" s="279"/>
    </row>
    <row r="52" spans="1:4" x14ac:dyDescent="0.25">
      <c r="A52" s="58"/>
      <c r="B52" s="70" t="s">
        <v>42</v>
      </c>
      <c r="C52" s="278"/>
      <c r="D52" s="279"/>
    </row>
    <row r="53" spans="1:4" x14ac:dyDescent="0.25">
      <c r="A53" s="58"/>
      <c r="B53" s="70" t="s">
        <v>43</v>
      </c>
      <c r="C53" s="278"/>
      <c r="D53" s="279"/>
    </row>
    <row r="54" spans="1:4" x14ac:dyDescent="0.25">
      <c r="A54" s="58"/>
      <c r="B54" s="70" t="s">
        <v>44</v>
      </c>
      <c r="C54" s="276"/>
      <c r="D54" s="277"/>
    </row>
    <row r="55" spans="1:4" x14ac:dyDescent="0.25">
      <c r="A55" s="62" t="s">
        <v>45</v>
      </c>
      <c r="B55" s="63"/>
      <c r="C55" s="278"/>
      <c r="D55" s="279"/>
    </row>
    <row r="56" spans="1:4" x14ac:dyDescent="0.25">
      <c r="A56" s="58"/>
      <c r="B56" s="70" t="s">
        <v>46</v>
      </c>
      <c r="C56" s="276"/>
      <c r="D56" s="277"/>
    </row>
    <row r="57" spans="1:4" x14ac:dyDescent="0.25">
      <c r="A57" s="58"/>
      <c r="B57" s="66"/>
      <c r="C57" s="276"/>
      <c r="D57" s="277"/>
    </row>
    <row r="58" spans="1:4" x14ac:dyDescent="0.25">
      <c r="A58" s="62" t="s">
        <v>47</v>
      </c>
      <c r="B58" s="63"/>
      <c r="C58" s="278"/>
      <c r="D58" s="279"/>
    </row>
    <row r="59" spans="1:4" x14ac:dyDescent="0.25">
      <c r="A59" s="58"/>
      <c r="B59" s="66"/>
      <c r="C59" s="276"/>
      <c r="D59" s="277"/>
    </row>
    <row r="60" spans="1:4" x14ac:dyDescent="0.25">
      <c r="A60" s="62" t="s">
        <v>48</v>
      </c>
      <c r="B60" s="63"/>
      <c r="C60" s="284">
        <f>C27-C29</f>
        <v>-4239145</v>
      </c>
      <c r="D60" s="683">
        <f>D27-D29</f>
        <v>10168243</v>
      </c>
    </row>
    <row r="61" spans="1:4" ht="16.5" thickBot="1" x14ac:dyDescent="0.3">
      <c r="A61" s="67"/>
      <c r="B61" s="68"/>
      <c r="C61" s="280"/>
      <c r="D61" s="281"/>
    </row>
    <row r="62" spans="1:4" ht="5.25" customHeight="1" x14ac:dyDescent="0.25"/>
    <row r="65" spans="2:4" x14ac:dyDescent="0.25">
      <c r="B65" s="370" t="s">
        <v>1037</v>
      </c>
      <c r="C65" s="755" t="s">
        <v>1036</v>
      </c>
      <c r="D65" s="755"/>
    </row>
    <row r="66" spans="2:4" x14ac:dyDescent="0.25">
      <c r="B66" s="369"/>
      <c r="C66" s="369"/>
    </row>
    <row r="67" spans="2:4" x14ac:dyDescent="0.25">
      <c r="B67" s="368"/>
      <c r="C67" s="368"/>
    </row>
    <row r="68" spans="2:4" x14ac:dyDescent="0.25">
      <c r="B68" s="370" t="s">
        <v>1039</v>
      </c>
      <c r="C68" s="754" t="s">
        <v>1034</v>
      </c>
      <c r="D68" s="754"/>
    </row>
    <row r="69" spans="2:4" x14ac:dyDescent="0.25">
      <c r="B69" s="370" t="s">
        <v>1038</v>
      </c>
      <c r="C69" s="754" t="s">
        <v>1070</v>
      </c>
      <c r="D69" s="754"/>
    </row>
    <row r="70" spans="2:4" x14ac:dyDescent="0.25">
      <c r="B70" s="1"/>
    </row>
  </sheetData>
  <mergeCells count="8">
    <mergeCell ref="A1:D1"/>
    <mergeCell ref="A3:C3"/>
    <mergeCell ref="C68:D68"/>
    <mergeCell ref="C65:D65"/>
    <mergeCell ref="C69:D69"/>
    <mergeCell ref="A2:D2"/>
    <mergeCell ref="A4:D4"/>
    <mergeCell ref="A5:D5"/>
  </mergeCells>
  <printOptions horizontalCentered="1"/>
  <pageMargins left="0.47244094488188981" right="0.19685039370078741" top="0.39370078740157483" bottom="0.19685039370078741" header="0.31496062992125984" footer="0.19685039370078741"/>
  <pageSetup scale="6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3"/>
  <sheetViews>
    <sheetView zoomScaleNormal="100" workbookViewId="0">
      <selection activeCell="D39" sqref="D39:E43"/>
    </sheetView>
  </sheetViews>
  <sheetFormatPr baseColWidth="10" defaultRowHeight="14.25" x14ac:dyDescent="0.2"/>
  <cols>
    <col min="1" max="1" width="4.28515625" style="87" customWidth="1"/>
    <col min="2" max="2" width="52" style="7" customWidth="1"/>
    <col min="3" max="3" width="23.5703125" style="7" customWidth="1"/>
    <col min="4" max="4" width="25.5703125" style="7" customWidth="1"/>
    <col min="5" max="5" width="15" style="7" customWidth="1"/>
    <col min="6" max="16384" width="11.42578125" style="7"/>
  </cols>
  <sheetData>
    <row r="1" spans="1:6" ht="15" x14ac:dyDescent="0.25">
      <c r="A1" s="956" t="s">
        <v>620</v>
      </c>
      <c r="B1" s="956"/>
      <c r="C1" s="956"/>
      <c r="D1" s="956"/>
      <c r="E1" s="161" t="s">
        <v>621</v>
      </c>
    </row>
    <row r="2" spans="1:6" ht="15.75" x14ac:dyDescent="0.25">
      <c r="A2" s="830" t="s">
        <v>622</v>
      </c>
      <c r="B2" s="830"/>
      <c r="C2" s="830"/>
      <c r="D2" s="830"/>
      <c r="E2" s="830"/>
    </row>
    <row r="3" spans="1:6" ht="15" x14ac:dyDescent="0.2">
      <c r="A3" s="753" t="s">
        <v>410</v>
      </c>
      <c r="B3" s="753"/>
      <c r="C3" s="753"/>
      <c r="D3" s="753"/>
      <c r="E3" s="753"/>
    </row>
    <row r="4" spans="1:6" ht="15.75" x14ac:dyDescent="0.25">
      <c r="A4" s="830" t="s">
        <v>1046</v>
      </c>
      <c r="B4" s="830"/>
      <c r="C4" s="830"/>
      <c r="D4" s="830"/>
      <c r="E4" s="830"/>
    </row>
    <row r="5" spans="1:6" ht="15.75" x14ac:dyDescent="0.25">
      <c r="A5" s="366"/>
      <c r="B5" s="366"/>
      <c r="C5" s="366" t="s">
        <v>290</v>
      </c>
      <c r="D5" s="366"/>
      <c r="E5" s="193"/>
    </row>
    <row r="6" spans="1:6" ht="15.75" x14ac:dyDescent="0.25">
      <c r="A6" s="366"/>
      <c r="B6" s="366"/>
      <c r="C6" s="366"/>
      <c r="D6" s="366"/>
      <c r="E6" s="193"/>
    </row>
    <row r="7" spans="1:6" ht="15" thickBot="1" x14ac:dyDescent="0.25"/>
    <row r="8" spans="1:6" s="162" customFormat="1" x14ac:dyDescent="0.25">
      <c r="A8" s="845"/>
      <c r="B8" s="957"/>
      <c r="C8" s="957"/>
      <c r="D8" s="423"/>
      <c r="E8" s="851"/>
    </row>
    <row r="9" spans="1:6" s="162" customFormat="1" x14ac:dyDescent="0.25">
      <c r="A9" s="958"/>
      <c r="B9" s="959"/>
      <c r="C9" s="959"/>
      <c r="D9" s="424"/>
      <c r="E9" s="960"/>
    </row>
    <row r="10" spans="1:6" s="162" customFormat="1" x14ac:dyDescent="0.25">
      <c r="A10" s="156"/>
      <c r="B10" s="425"/>
      <c r="C10" s="425"/>
      <c r="D10" s="425"/>
      <c r="E10" s="187"/>
      <c r="F10" s="426"/>
    </row>
    <row r="11" spans="1:6" s="162" customFormat="1" x14ac:dyDescent="0.25">
      <c r="A11" s="185"/>
      <c r="B11" s="427" t="s">
        <v>623</v>
      </c>
      <c r="C11" s="425"/>
      <c r="D11" s="425"/>
      <c r="E11" s="187"/>
      <c r="F11" s="426"/>
    </row>
    <row r="12" spans="1:6" s="162" customFormat="1" x14ac:dyDescent="0.25">
      <c r="A12" s="185"/>
      <c r="B12" s="427" t="s">
        <v>624</v>
      </c>
      <c r="C12" s="425"/>
      <c r="D12" s="425" t="s">
        <v>625</v>
      </c>
      <c r="E12" s="187"/>
      <c r="F12" s="426"/>
    </row>
    <row r="13" spans="1:6" s="162" customFormat="1" x14ac:dyDescent="0.25">
      <c r="A13" s="156"/>
      <c r="E13" s="187"/>
      <c r="F13" s="426"/>
    </row>
    <row r="14" spans="1:6" s="162" customFormat="1" ht="15" x14ac:dyDescent="0.25">
      <c r="A14" s="185"/>
      <c r="B14" s="428" t="s">
        <v>413</v>
      </c>
      <c r="C14" s="429"/>
      <c r="D14" s="429"/>
      <c r="E14" s="187"/>
      <c r="F14" s="426"/>
    </row>
    <row r="15" spans="1:6" x14ac:dyDescent="0.2">
      <c r="A15" s="430"/>
      <c r="B15" s="431"/>
      <c r="C15" s="431"/>
      <c r="D15" s="431"/>
      <c r="E15" s="432"/>
      <c r="F15" s="433"/>
    </row>
    <row r="16" spans="1:6" x14ac:dyDescent="0.2">
      <c r="A16" s="430"/>
      <c r="B16" s="434"/>
      <c r="C16" s="434"/>
      <c r="D16" s="434"/>
      <c r="E16" s="432"/>
      <c r="F16" s="433"/>
    </row>
    <row r="17" spans="1:6" ht="15" x14ac:dyDescent="0.25">
      <c r="A17" s="430"/>
      <c r="B17" s="434"/>
      <c r="C17" s="434"/>
      <c r="D17" s="435" t="s">
        <v>413</v>
      </c>
      <c r="E17" s="432"/>
      <c r="F17" s="433"/>
    </row>
    <row r="18" spans="1:6" x14ac:dyDescent="0.2">
      <c r="A18" s="430"/>
      <c r="B18" s="955"/>
      <c r="C18" s="955"/>
      <c r="D18" s="955"/>
      <c r="E18" s="432"/>
      <c r="F18" s="433"/>
    </row>
    <row r="19" spans="1:6" x14ac:dyDescent="0.2">
      <c r="A19" s="430"/>
      <c r="B19" s="955"/>
      <c r="C19" s="955"/>
      <c r="D19" s="955"/>
      <c r="E19" s="432"/>
    </row>
    <row r="20" spans="1:6" x14ac:dyDescent="0.2">
      <c r="A20" s="430"/>
      <c r="B20" s="955"/>
      <c r="C20" s="955"/>
      <c r="D20" s="955"/>
      <c r="E20" s="432"/>
    </row>
    <row r="21" spans="1:6" x14ac:dyDescent="0.2">
      <c r="A21" s="430"/>
      <c r="B21" s="433"/>
      <c r="C21" s="433"/>
      <c r="D21" s="433"/>
      <c r="E21" s="432"/>
    </row>
    <row r="22" spans="1:6" x14ac:dyDescent="0.2">
      <c r="A22" s="430"/>
      <c r="B22" s="433"/>
      <c r="C22" s="433"/>
      <c r="D22" s="433"/>
      <c r="E22" s="432"/>
    </row>
    <row r="23" spans="1:6" x14ac:dyDescent="0.2">
      <c r="A23" s="430"/>
      <c r="B23" s="433"/>
      <c r="C23" s="433"/>
      <c r="D23" s="433"/>
      <c r="E23" s="432"/>
    </row>
    <row r="24" spans="1:6" x14ac:dyDescent="0.2">
      <c r="A24" s="430"/>
      <c r="B24" s="433"/>
      <c r="C24" s="433"/>
      <c r="D24" s="433"/>
      <c r="E24" s="432"/>
    </row>
    <row r="25" spans="1:6" x14ac:dyDescent="0.2">
      <c r="A25" s="430"/>
      <c r="B25" s="433"/>
      <c r="C25" s="433"/>
      <c r="D25" s="433"/>
      <c r="E25" s="432"/>
    </row>
    <row r="26" spans="1:6" x14ac:dyDescent="0.2">
      <c r="A26" s="430"/>
      <c r="B26" s="433"/>
      <c r="C26" s="433"/>
      <c r="D26" s="433"/>
      <c r="E26" s="432"/>
    </row>
    <row r="27" spans="1:6" x14ac:dyDescent="0.2">
      <c r="A27" s="430"/>
      <c r="B27" s="433"/>
      <c r="C27" s="433"/>
      <c r="D27" s="433"/>
      <c r="E27" s="432"/>
    </row>
    <row r="28" spans="1:6" x14ac:dyDescent="0.2">
      <c r="A28" s="430"/>
      <c r="B28" s="433"/>
      <c r="C28" s="433"/>
      <c r="D28" s="433"/>
      <c r="E28" s="432"/>
    </row>
    <row r="29" spans="1:6" x14ac:dyDescent="0.2">
      <c r="A29" s="430"/>
      <c r="B29" s="433"/>
      <c r="C29" s="433"/>
      <c r="D29" s="433"/>
      <c r="E29" s="432"/>
    </row>
    <row r="30" spans="1:6" x14ac:dyDescent="0.2">
      <c r="A30" s="430"/>
      <c r="B30" s="433"/>
      <c r="C30" s="433"/>
      <c r="D30" s="433"/>
      <c r="E30" s="432"/>
    </row>
    <row r="31" spans="1:6" ht="15" thickBot="1" x14ac:dyDescent="0.25">
      <c r="A31" s="436"/>
      <c r="B31" s="437"/>
      <c r="C31" s="437"/>
      <c r="D31" s="437"/>
      <c r="E31" s="438"/>
    </row>
    <row r="39" spans="1:6" ht="15" x14ac:dyDescent="0.2">
      <c r="A39" s="7"/>
      <c r="B39" s="367" t="s">
        <v>578</v>
      </c>
      <c r="C39" s="367" t="s">
        <v>1035</v>
      </c>
      <c r="D39" s="755" t="s">
        <v>1036</v>
      </c>
      <c r="E39" s="755"/>
      <c r="F39" s="722"/>
    </row>
    <row r="40" spans="1:6" ht="15" x14ac:dyDescent="0.25">
      <c r="A40" s="7"/>
      <c r="B40" s="369"/>
      <c r="C40" s="369"/>
      <c r="D40" s="369"/>
      <c r="E40" s="742"/>
      <c r="F40" s="615"/>
    </row>
    <row r="41" spans="1:6" ht="15" x14ac:dyDescent="0.25">
      <c r="A41" s="7"/>
      <c r="B41" s="368"/>
      <c r="C41" s="368"/>
      <c r="D41" s="368"/>
      <c r="E41" s="75"/>
      <c r="F41" s="615"/>
    </row>
    <row r="42" spans="1:6" ht="15" x14ac:dyDescent="0.2">
      <c r="A42" s="7"/>
      <c r="B42" s="367" t="s">
        <v>580</v>
      </c>
      <c r="C42" s="367" t="s">
        <v>549</v>
      </c>
      <c r="D42" s="826" t="s">
        <v>1075</v>
      </c>
      <c r="E42" s="826"/>
      <c r="F42" s="746"/>
    </row>
    <row r="43" spans="1:6" ht="15" x14ac:dyDescent="0.2">
      <c r="A43" s="7"/>
      <c r="B43" s="367" t="s">
        <v>581</v>
      </c>
      <c r="C43" s="367" t="s">
        <v>582</v>
      </c>
      <c r="D43" s="826" t="s">
        <v>1070</v>
      </c>
      <c r="E43" s="826"/>
      <c r="F43" s="746"/>
    </row>
  </sheetData>
  <mergeCells count="11">
    <mergeCell ref="D39:E39"/>
    <mergeCell ref="D42:E42"/>
    <mergeCell ref="D43:E43"/>
    <mergeCell ref="B18:D20"/>
    <mergeCell ref="A1:D1"/>
    <mergeCell ref="A2:E2"/>
    <mergeCell ref="A3:E3"/>
    <mergeCell ref="A4:E4"/>
    <mergeCell ref="A8:B9"/>
    <mergeCell ref="C8:C9"/>
    <mergeCell ref="E8:E9"/>
  </mergeCells>
  <pageMargins left="0.7" right="0.7" top="0.75" bottom="0.75" header="0.3" footer="0.3"/>
  <pageSetup scale="7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</sheetPr>
  <dimension ref="A1:N74"/>
  <sheetViews>
    <sheetView view="pageBreakPreview" zoomScale="60" zoomScaleNormal="100" workbookViewId="0">
      <selection activeCell="K65" sqref="K65"/>
    </sheetView>
  </sheetViews>
  <sheetFormatPr baseColWidth="10" defaultRowHeight="15" x14ac:dyDescent="0.25"/>
  <cols>
    <col min="1" max="1" width="15" style="371" customWidth="1"/>
    <col min="2" max="2" width="10.7109375" style="371" customWidth="1"/>
    <col min="3" max="3" width="12.28515625" style="371" customWidth="1"/>
    <col min="4" max="6" width="10.7109375" style="371" customWidth="1"/>
    <col min="7" max="7" width="1.7109375" style="371" customWidth="1"/>
    <col min="8" max="8" width="30.7109375" style="371" customWidth="1"/>
    <col min="9" max="9" width="19.140625" style="371" customWidth="1"/>
    <col min="10" max="10" width="1.7109375" style="371" customWidth="1"/>
    <col min="11" max="11" width="15.7109375" style="371" customWidth="1"/>
    <col min="12" max="12" width="50.140625" style="371" customWidth="1"/>
    <col min="13" max="13" width="1.7109375" style="371" customWidth="1"/>
    <col min="14" max="14" width="15.7109375" style="371" customWidth="1"/>
    <col min="15" max="15" width="1.7109375" style="371" customWidth="1"/>
    <col min="16" max="16384" width="11.42578125" style="371"/>
  </cols>
  <sheetData>
    <row r="1" spans="1:14" ht="18.75" x14ac:dyDescent="0.3">
      <c r="A1" s="978" t="s">
        <v>587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</row>
    <row r="2" spans="1:14" ht="18.75" x14ac:dyDescent="0.3">
      <c r="A2" s="978" t="s">
        <v>588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</row>
    <row r="3" spans="1:14" ht="18.75" x14ac:dyDescent="0.3">
      <c r="A3" s="978" t="s">
        <v>589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</row>
    <row r="4" spans="1:14" s="372" customFormat="1" ht="15.75" x14ac:dyDescent="0.25">
      <c r="A4" s="979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</row>
    <row r="5" spans="1:14" s="372" customFormat="1" ht="17.25" x14ac:dyDescent="0.25">
      <c r="A5" s="961" t="s">
        <v>590</v>
      </c>
      <c r="B5" s="961"/>
      <c r="C5" s="961"/>
      <c r="D5" s="980" t="s">
        <v>591</v>
      </c>
      <c r="E5" s="980"/>
      <c r="F5" s="980"/>
      <c r="G5" s="980"/>
      <c r="H5" s="980"/>
      <c r="I5" s="980"/>
      <c r="J5" s="980"/>
      <c r="K5" s="980"/>
      <c r="L5" s="980"/>
      <c r="M5" s="373"/>
      <c r="N5" s="373"/>
    </row>
    <row r="6" spans="1:14" s="372" customFormat="1" ht="17.25" x14ac:dyDescent="0.25">
      <c r="A6" s="961" t="s">
        <v>592</v>
      </c>
      <c r="B6" s="961"/>
      <c r="C6" s="961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</row>
    <row r="7" spans="1:14" s="372" customFormat="1" ht="17.25" x14ac:dyDescent="0.25">
      <c r="A7" s="961" t="s">
        <v>593</v>
      </c>
      <c r="B7" s="961"/>
      <c r="C7" s="961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</row>
    <row r="8" spans="1:14" s="372" customFormat="1" ht="17.25" x14ac:dyDescent="0.25">
      <c r="A8" s="961" t="s">
        <v>594</v>
      </c>
      <c r="B8" s="961"/>
      <c r="C8" s="961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</row>
    <row r="9" spans="1:14" s="372" customFormat="1" ht="17.25" x14ac:dyDescent="0.25">
      <c r="A9" s="961" t="s">
        <v>595</v>
      </c>
      <c r="B9" s="961"/>
      <c r="C9" s="961"/>
      <c r="D9" s="988"/>
      <c r="E9" s="989"/>
      <c r="F9" s="989"/>
      <c r="G9" s="989"/>
      <c r="H9" s="989"/>
      <c r="I9" s="989"/>
      <c r="J9" s="989"/>
      <c r="K9" s="989"/>
      <c r="L9" s="989"/>
      <c r="M9" s="989"/>
      <c r="N9" s="989"/>
    </row>
    <row r="10" spans="1:14" s="372" customFormat="1" ht="17.25" x14ac:dyDescent="0.25">
      <c r="A10" s="961" t="s">
        <v>596</v>
      </c>
      <c r="B10" s="961"/>
      <c r="C10" s="961"/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89"/>
    </row>
    <row r="11" spans="1:14" s="372" customFormat="1" ht="15.75" x14ac:dyDescent="0.25">
      <c r="A11" s="374"/>
      <c r="B11" s="374"/>
      <c r="C11" s="374"/>
      <c r="D11" s="374"/>
      <c r="E11" s="374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4" s="372" customFormat="1" ht="15.75" x14ac:dyDescent="0.25">
      <c r="A12" s="990" t="s">
        <v>1065</v>
      </c>
      <c r="B12" s="990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</row>
    <row r="13" spans="1:14" s="372" customFormat="1" ht="15.75" x14ac:dyDescent="0.25">
      <c r="A13" s="987" t="s">
        <v>597</v>
      </c>
      <c r="B13" s="987"/>
      <c r="C13" s="987"/>
      <c r="D13" s="987"/>
      <c r="E13" s="987"/>
      <c r="F13" s="987"/>
      <c r="G13" s="985"/>
      <c r="H13" s="991" t="s">
        <v>598</v>
      </c>
      <c r="I13" s="991"/>
      <c r="J13" s="992"/>
      <c r="K13" s="991"/>
      <c r="L13" s="991"/>
      <c r="M13" s="991"/>
      <c r="N13" s="991"/>
    </row>
    <row r="14" spans="1:14" s="372" customFormat="1" ht="15.75" x14ac:dyDescent="0.25">
      <c r="A14" s="987"/>
      <c r="B14" s="987"/>
      <c r="C14" s="987"/>
      <c r="D14" s="987"/>
      <c r="E14" s="987"/>
      <c r="F14" s="987"/>
      <c r="G14" s="986"/>
      <c r="H14" s="981" t="s">
        <v>599</v>
      </c>
      <c r="I14" s="982"/>
      <c r="J14" s="985"/>
      <c r="K14" s="981" t="s">
        <v>600</v>
      </c>
      <c r="L14" s="982"/>
      <c r="M14" s="985"/>
      <c r="N14" s="987" t="s">
        <v>601</v>
      </c>
    </row>
    <row r="15" spans="1:14" s="372" customFormat="1" ht="15.75" x14ac:dyDescent="0.25">
      <c r="A15" s="987"/>
      <c r="B15" s="987"/>
      <c r="C15" s="987"/>
      <c r="D15" s="987"/>
      <c r="E15" s="987"/>
      <c r="F15" s="987"/>
      <c r="G15" s="986"/>
      <c r="H15" s="983"/>
      <c r="I15" s="984"/>
      <c r="J15" s="986"/>
      <c r="K15" s="983"/>
      <c r="L15" s="984"/>
      <c r="M15" s="986"/>
      <c r="N15" s="987"/>
    </row>
    <row r="16" spans="1:14" s="380" customFormat="1" ht="15.75" x14ac:dyDescent="0.25">
      <c r="A16" s="376" t="s">
        <v>602</v>
      </c>
      <c r="B16" s="963"/>
      <c r="C16" s="964"/>
      <c r="D16" s="964"/>
      <c r="E16" s="964"/>
      <c r="F16" s="965"/>
      <c r="G16" s="377"/>
      <c r="H16" s="966" t="s">
        <v>413</v>
      </c>
      <c r="I16" s="967"/>
      <c r="J16" s="377"/>
      <c r="K16" s="968"/>
      <c r="L16" s="969"/>
      <c r="M16" s="378"/>
      <c r="N16" s="379" t="s">
        <v>603</v>
      </c>
    </row>
    <row r="17" spans="1:14" s="380" customFormat="1" ht="15.75" x14ac:dyDescent="0.25">
      <c r="A17" s="381"/>
      <c r="B17" s="381"/>
      <c r="C17" s="381"/>
      <c r="D17" s="381"/>
      <c r="E17" s="381"/>
      <c r="F17" s="382"/>
      <c r="G17" s="383"/>
      <c r="H17" s="382"/>
      <c r="I17" s="382"/>
      <c r="J17" s="383"/>
      <c r="K17" s="384"/>
      <c r="L17" s="384"/>
      <c r="M17" s="385"/>
      <c r="N17" s="386"/>
    </row>
    <row r="18" spans="1:14" s="380" customFormat="1" ht="30" x14ac:dyDescent="0.25">
      <c r="A18" s="1005" t="s">
        <v>604</v>
      </c>
      <c r="B18" s="1007"/>
      <c r="C18" s="1005" t="s">
        <v>605</v>
      </c>
      <c r="D18" s="1009"/>
      <c r="E18" s="1005" t="s">
        <v>606</v>
      </c>
      <c r="F18" s="1010"/>
      <c r="G18" s="976"/>
      <c r="H18" s="387" t="s">
        <v>607</v>
      </c>
      <c r="I18" s="388" t="s">
        <v>608</v>
      </c>
      <c r="J18" s="976"/>
      <c r="K18" s="389" t="s">
        <v>609</v>
      </c>
      <c r="L18" s="390"/>
      <c r="M18" s="977"/>
      <c r="N18" s="388" t="s">
        <v>610</v>
      </c>
    </row>
    <row r="19" spans="1:14" s="380" customFormat="1" ht="15.75" x14ac:dyDescent="0.25">
      <c r="A19" s="1006"/>
      <c r="B19" s="1008"/>
      <c r="C19" s="1006"/>
      <c r="D19" s="1008"/>
      <c r="E19" s="1006"/>
      <c r="F19" s="1011"/>
      <c r="G19" s="976"/>
      <c r="H19" s="390"/>
      <c r="I19" s="390"/>
      <c r="J19" s="976"/>
      <c r="K19" s="391" t="s">
        <v>611</v>
      </c>
      <c r="L19" s="392"/>
      <c r="M19" s="977"/>
      <c r="N19" s="392"/>
    </row>
    <row r="20" spans="1:14" s="380" customFormat="1" ht="15.75" x14ac:dyDescent="0.25">
      <c r="A20" s="381"/>
      <c r="B20" s="381"/>
      <c r="C20" s="381"/>
      <c r="D20" s="381"/>
      <c r="E20" s="381"/>
      <c r="F20" s="393"/>
      <c r="G20" s="394"/>
      <c r="H20" s="395"/>
      <c r="I20" s="395"/>
      <c r="J20" s="394"/>
      <c r="K20" s="396"/>
      <c r="L20" s="397"/>
      <c r="M20" s="398"/>
      <c r="N20" s="397"/>
    </row>
    <row r="21" spans="1:14" s="380" customFormat="1" ht="15.75" x14ac:dyDescent="0.25">
      <c r="A21" s="993" t="s">
        <v>612</v>
      </c>
      <c r="B21" s="994"/>
      <c r="C21" s="994"/>
      <c r="D21" s="994"/>
      <c r="E21" s="994"/>
      <c r="F21" s="995"/>
      <c r="G21" s="996"/>
      <c r="H21" s="997" t="s">
        <v>613</v>
      </c>
      <c r="I21" s="998"/>
      <c r="J21" s="999"/>
      <c r="K21" s="399"/>
      <c r="L21" s="398"/>
      <c r="M21" s="398"/>
      <c r="N21" s="398"/>
    </row>
    <row r="22" spans="1:14" s="380" customFormat="1" ht="15.75" x14ac:dyDescent="0.25">
      <c r="A22" s="1000"/>
      <c r="B22" s="1001"/>
      <c r="C22" s="1001"/>
      <c r="D22" s="1001"/>
      <c r="E22" s="1001"/>
      <c r="F22" s="1002"/>
      <c r="G22" s="996"/>
      <c r="H22" s="1003"/>
      <c r="I22" s="1004"/>
      <c r="J22" s="999"/>
      <c r="K22" s="385"/>
      <c r="L22" s="385"/>
      <c r="M22" s="385"/>
      <c r="N22" s="400"/>
    </row>
    <row r="23" spans="1:14" s="380" customFormat="1" ht="15.75" x14ac:dyDescent="0.25">
      <c r="A23" s="970" t="s">
        <v>614</v>
      </c>
      <c r="B23" s="971"/>
      <c r="C23" s="971"/>
      <c r="D23" s="971"/>
      <c r="E23" s="971"/>
      <c r="F23" s="971"/>
      <c r="G23" s="401"/>
      <c r="H23" s="972"/>
      <c r="I23" s="972"/>
      <c r="J23" s="401"/>
      <c r="K23" s="402"/>
      <c r="L23" s="403"/>
      <c r="M23" s="403"/>
      <c r="N23" s="404"/>
    </row>
    <row r="24" spans="1:14" s="380" customFormat="1" ht="15.75" x14ac:dyDescent="0.25">
      <c r="A24" s="973"/>
      <c r="B24" s="974"/>
      <c r="C24" s="974"/>
      <c r="D24" s="974"/>
      <c r="E24" s="974"/>
      <c r="F24" s="974"/>
      <c r="G24" s="405"/>
      <c r="H24" s="975" t="s">
        <v>413</v>
      </c>
      <c r="I24" s="975"/>
      <c r="J24" s="405"/>
      <c r="K24" s="406"/>
      <c r="L24" s="406"/>
      <c r="M24" s="406"/>
      <c r="N24" s="407"/>
    </row>
    <row r="25" spans="1:14" s="380" customFormat="1" ht="15.75" x14ac:dyDescent="0.25">
      <c r="A25" s="408"/>
      <c r="B25" s="408"/>
      <c r="C25" s="408"/>
      <c r="D25" s="408"/>
      <c r="E25" s="408"/>
      <c r="F25" s="408"/>
      <c r="G25" s="409"/>
      <c r="H25" s="410"/>
      <c r="I25" s="410"/>
      <c r="J25" s="409"/>
      <c r="K25" s="411"/>
      <c r="L25" s="411"/>
      <c r="M25" s="412"/>
      <c r="N25" s="413"/>
    </row>
    <row r="26" spans="1:14" s="380" customFormat="1" ht="15.75" x14ac:dyDescent="0.25">
      <c r="A26" s="414" t="s">
        <v>615</v>
      </c>
      <c r="B26" s="963"/>
      <c r="C26" s="964"/>
      <c r="D26" s="964"/>
      <c r="E26" s="964"/>
      <c r="F26" s="965"/>
      <c r="G26" s="377"/>
      <c r="H26" s="963"/>
      <c r="I26" s="965"/>
      <c r="J26" s="377"/>
      <c r="K26" s="968"/>
      <c r="L26" s="969"/>
      <c r="M26" s="415"/>
      <c r="N26" s="416" t="s">
        <v>603</v>
      </c>
    </row>
    <row r="27" spans="1:14" s="380" customFormat="1" ht="15.75" x14ac:dyDescent="0.25">
      <c r="A27" s="381"/>
      <c r="B27" s="381"/>
      <c r="C27" s="381"/>
      <c r="D27" s="381"/>
      <c r="E27" s="381"/>
      <c r="F27" s="382"/>
      <c r="G27" s="383"/>
      <c r="H27" s="382"/>
      <c r="I27" s="382"/>
      <c r="J27" s="383"/>
      <c r="K27" s="384"/>
      <c r="L27" s="384"/>
      <c r="M27" s="385"/>
      <c r="N27" s="386"/>
    </row>
    <row r="28" spans="1:14" s="380" customFormat="1" ht="15" customHeight="1" x14ac:dyDescent="0.25">
      <c r="A28" s="1026" t="s">
        <v>604</v>
      </c>
      <c r="B28" s="1007"/>
      <c r="C28" s="1026" t="s">
        <v>605</v>
      </c>
      <c r="D28" s="1009"/>
      <c r="E28" s="1026" t="s">
        <v>606</v>
      </c>
      <c r="F28" s="1010"/>
      <c r="G28" s="976"/>
      <c r="H28" s="387" t="s">
        <v>607</v>
      </c>
      <c r="I28" s="387" t="s">
        <v>608</v>
      </c>
      <c r="J28" s="976"/>
      <c r="K28" s="389" t="s">
        <v>609</v>
      </c>
      <c r="L28" s="390"/>
      <c r="M28" s="977"/>
      <c r="N28" s="417" t="s">
        <v>610</v>
      </c>
    </row>
    <row r="29" spans="1:14" s="380" customFormat="1" ht="15" customHeight="1" x14ac:dyDescent="0.25">
      <c r="A29" s="1027"/>
      <c r="B29" s="1008"/>
      <c r="C29" s="1027"/>
      <c r="D29" s="1008"/>
      <c r="E29" s="1027"/>
      <c r="F29" s="1011"/>
      <c r="G29" s="976"/>
      <c r="H29" s="390"/>
      <c r="I29" s="390"/>
      <c r="J29" s="976"/>
      <c r="K29" s="391" t="s">
        <v>611</v>
      </c>
      <c r="L29" s="392"/>
      <c r="M29" s="977"/>
      <c r="N29" s="392"/>
    </row>
    <row r="30" spans="1:14" s="380" customFormat="1" ht="15.75" x14ac:dyDescent="0.25">
      <c r="A30" s="381"/>
      <c r="B30" s="381"/>
      <c r="C30" s="381"/>
      <c r="D30" s="381"/>
      <c r="E30" s="381"/>
      <c r="F30" s="393"/>
      <c r="G30" s="394"/>
      <c r="H30" s="395"/>
      <c r="I30" s="395"/>
      <c r="J30" s="394"/>
      <c r="K30" s="396"/>
      <c r="L30" s="397"/>
      <c r="M30" s="398"/>
      <c r="N30" s="397"/>
    </row>
    <row r="31" spans="1:14" s="380" customFormat="1" ht="15.75" x14ac:dyDescent="0.25">
      <c r="A31" s="993" t="s">
        <v>612</v>
      </c>
      <c r="B31" s="994"/>
      <c r="C31" s="994"/>
      <c r="D31" s="994"/>
      <c r="E31" s="994"/>
      <c r="F31" s="995"/>
      <c r="G31" s="996"/>
      <c r="H31" s="997" t="s">
        <v>613</v>
      </c>
      <c r="I31" s="998"/>
      <c r="J31" s="999"/>
      <c r="K31" s="1015" t="s">
        <v>616</v>
      </c>
      <c r="L31" s="1016"/>
      <c r="M31" s="1016"/>
      <c r="N31" s="1017"/>
    </row>
    <row r="32" spans="1:14" s="380" customFormat="1" ht="15.75" x14ac:dyDescent="0.25">
      <c r="A32" s="1018"/>
      <c r="B32" s="1019"/>
      <c r="C32" s="1019"/>
      <c r="D32" s="1019"/>
      <c r="E32" s="1019"/>
      <c r="F32" s="1020"/>
      <c r="G32" s="996"/>
      <c r="H32" s="1021"/>
      <c r="I32" s="1022"/>
      <c r="J32" s="999"/>
      <c r="K32" s="1023"/>
      <c r="L32" s="1024"/>
      <c r="M32" s="1024"/>
      <c r="N32" s="1025"/>
    </row>
    <row r="33" spans="1:14" s="380" customFormat="1" ht="15.75" x14ac:dyDescent="0.25">
      <c r="A33" s="970" t="s">
        <v>614</v>
      </c>
      <c r="B33" s="971"/>
      <c r="C33" s="971"/>
      <c r="D33" s="971"/>
      <c r="E33" s="971"/>
      <c r="F33" s="971"/>
      <c r="G33" s="401"/>
      <c r="H33" s="972"/>
      <c r="I33" s="972"/>
      <c r="J33" s="401"/>
      <c r="K33" s="402"/>
      <c r="L33" s="403"/>
      <c r="M33" s="403"/>
      <c r="N33" s="404"/>
    </row>
    <row r="34" spans="1:14" s="380" customFormat="1" ht="15.75" x14ac:dyDescent="0.25">
      <c r="A34" s="973"/>
      <c r="B34" s="974"/>
      <c r="C34" s="974"/>
      <c r="D34" s="974"/>
      <c r="E34" s="974"/>
      <c r="F34" s="974"/>
      <c r="G34" s="405"/>
      <c r="H34" s="975"/>
      <c r="I34" s="975"/>
      <c r="J34" s="405"/>
      <c r="K34" s="406"/>
      <c r="L34" s="406"/>
      <c r="M34" s="406"/>
      <c r="N34" s="407"/>
    </row>
    <row r="35" spans="1:14" s="380" customFormat="1" ht="15.75" x14ac:dyDescent="0.25">
      <c r="A35" s="418"/>
      <c r="B35" s="418"/>
      <c r="C35" s="418"/>
      <c r="D35" s="418"/>
      <c r="E35" s="418"/>
      <c r="F35" s="418"/>
      <c r="G35" s="409"/>
      <c r="H35" s="410"/>
      <c r="I35" s="410"/>
      <c r="J35" s="409"/>
      <c r="K35" s="411"/>
      <c r="L35" s="411"/>
      <c r="M35" s="412"/>
      <c r="N35" s="413"/>
    </row>
    <row r="36" spans="1:14" s="380" customFormat="1" ht="31.5" x14ac:dyDescent="0.25">
      <c r="A36" s="419" t="s">
        <v>617</v>
      </c>
      <c r="B36" s="1012"/>
      <c r="C36" s="1013"/>
      <c r="D36" s="1013"/>
      <c r="E36" s="1013"/>
      <c r="F36" s="1014"/>
      <c r="G36" s="377"/>
      <c r="H36" s="966" t="s">
        <v>413</v>
      </c>
      <c r="I36" s="967"/>
      <c r="J36" s="377"/>
      <c r="K36" s="968"/>
      <c r="L36" s="969"/>
      <c r="M36" s="415"/>
      <c r="N36" s="416" t="s">
        <v>618</v>
      </c>
    </row>
    <row r="37" spans="1:14" s="380" customFormat="1" ht="15.75" x14ac:dyDescent="0.25">
      <c r="A37" s="381"/>
      <c r="B37" s="381"/>
      <c r="C37" s="381"/>
      <c r="D37" s="381"/>
      <c r="E37" s="381"/>
      <c r="F37" s="382"/>
      <c r="G37" s="383"/>
      <c r="H37" s="382"/>
      <c r="I37" s="382"/>
      <c r="J37" s="383"/>
      <c r="K37" s="384"/>
      <c r="L37" s="384"/>
      <c r="M37" s="385"/>
      <c r="N37" s="386"/>
    </row>
    <row r="38" spans="1:14" s="380" customFormat="1" ht="30" x14ac:dyDescent="0.25">
      <c r="A38" s="1026" t="s">
        <v>604</v>
      </c>
      <c r="B38" s="1007"/>
      <c r="C38" s="1026" t="s">
        <v>605</v>
      </c>
      <c r="D38" s="1009"/>
      <c r="E38" s="1026" t="s">
        <v>606</v>
      </c>
      <c r="F38" s="1010"/>
      <c r="G38" s="976"/>
      <c r="H38" s="387" t="s">
        <v>607</v>
      </c>
      <c r="I38" s="387" t="s">
        <v>608</v>
      </c>
      <c r="J38" s="976"/>
      <c r="K38" s="389" t="s">
        <v>609</v>
      </c>
      <c r="L38" s="390"/>
      <c r="M38" s="977"/>
      <c r="N38" s="388" t="s">
        <v>610</v>
      </c>
    </row>
    <row r="39" spans="1:14" s="380" customFormat="1" ht="15" customHeight="1" x14ac:dyDescent="0.25">
      <c r="A39" s="1027"/>
      <c r="B39" s="1008"/>
      <c r="C39" s="1027"/>
      <c r="D39" s="1008"/>
      <c r="E39" s="1027"/>
      <c r="F39" s="1011"/>
      <c r="G39" s="976"/>
      <c r="H39" s="390"/>
      <c r="I39" s="390"/>
      <c r="J39" s="976"/>
      <c r="K39" s="391" t="s">
        <v>611</v>
      </c>
      <c r="L39" s="392"/>
      <c r="M39" s="977"/>
      <c r="N39" s="392"/>
    </row>
    <row r="40" spans="1:14" s="380" customFormat="1" ht="15.75" x14ac:dyDescent="0.25">
      <c r="A40" s="381"/>
      <c r="B40" s="381"/>
      <c r="C40" s="381"/>
      <c r="D40" s="381"/>
      <c r="E40" s="381"/>
      <c r="F40" s="393"/>
      <c r="G40" s="394"/>
      <c r="H40" s="395"/>
      <c r="I40" s="395"/>
      <c r="J40" s="394"/>
      <c r="K40" s="396"/>
      <c r="L40" s="397"/>
      <c r="M40" s="398"/>
      <c r="N40" s="397"/>
    </row>
    <row r="41" spans="1:14" s="380" customFormat="1" ht="15.75" x14ac:dyDescent="0.25">
      <c r="A41" s="993" t="s">
        <v>612</v>
      </c>
      <c r="B41" s="994"/>
      <c r="C41" s="994"/>
      <c r="D41" s="994"/>
      <c r="E41" s="994"/>
      <c r="F41" s="995"/>
      <c r="G41" s="996"/>
      <c r="H41" s="997" t="s">
        <v>613</v>
      </c>
      <c r="I41" s="998"/>
      <c r="J41" s="999"/>
      <c r="K41" s="1015" t="s">
        <v>616</v>
      </c>
      <c r="L41" s="1016"/>
      <c r="M41" s="1016"/>
      <c r="N41" s="1017"/>
    </row>
    <row r="42" spans="1:14" s="380" customFormat="1" ht="15.75" x14ac:dyDescent="0.25">
      <c r="A42" s="1018"/>
      <c r="B42" s="1019"/>
      <c r="C42" s="1019"/>
      <c r="D42" s="1019"/>
      <c r="E42" s="1019"/>
      <c r="F42" s="1020"/>
      <c r="G42" s="996"/>
      <c r="H42" s="1021"/>
      <c r="I42" s="1022"/>
      <c r="J42" s="999"/>
      <c r="K42" s="1023"/>
      <c r="L42" s="1024"/>
      <c r="M42" s="1024"/>
      <c r="N42" s="1025"/>
    </row>
    <row r="43" spans="1:14" s="380" customFormat="1" ht="15.75" x14ac:dyDescent="0.25">
      <c r="A43" s="970" t="s">
        <v>614</v>
      </c>
      <c r="B43" s="971"/>
      <c r="C43" s="971"/>
      <c r="D43" s="971"/>
      <c r="E43" s="971"/>
      <c r="F43" s="971"/>
      <c r="G43" s="401"/>
      <c r="H43" s="972"/>
      <c r="I43" s="972"/>
      <c r="J43" s="401"/>
      <c r="K43" s="402"/>
      <c r="L43" s="403"/>
      <c r="M43" s="403"/>
      <c r="N43" s="404"/>
    </row>
    <row r="44" spans="1:14" s="380" customFormat="1" ht="15.75" x14ac:dyDescent="0.25">
      <c r="A44" s="973"/>
      <c r="B44" s="974"/>
      <c r="C44" s="974"/>
      <c r="D44" s="974"/>
      <c r="E44" s="974"/>
      <c r="F44" s="974"/>
      <c r="G44" s="405"/>
      <c r="H44" s="975"/>
      <c r="I44" s="975"/>
      <c r="J44" s="405"/>
      <c r="K44" s="406"/>
      <c r="L44" s="406"/>
      <c r="M44" s="406"/>
      <c r="N44" s="407"/>
    </row>
    <row r="45" spans="1:14" ht="31.5" x14ac:dyDescent="0.25">
      <c r="A45" s="420" t="s">
        <v>619</v>
      </c>
      <c r="B45" s="1012"/>
      <c r="C45" s="1028"/>
      <c r="D45" s="1028"/>
      <c r="E45" s="1028"/>
      <c r="F45" s="1029"/>
      <c r="G45" s="421"/>
      <c r="H45" s="966" t="s">
        <v>413</v>
      </c>
      <c r="I45" s="967"/>
      <c r="J45" s="377"/>
      <c r="K45" s="968"/>
      <c r="L45" s="969"/>
      <c r="M45" s="415"/>
      <c r="N45" s="422" t="s">
        <v>618</v>
      </c>
    </row>
    <row r="46" spans="1:14" s="380" customFormat="1" ht="15.75" x14ac:dyDescent="0.25">
      <c r="A46" s="381"/>
      <c r="B46" s="381"/>
      <c r="C46" s="381"/>
      <c r="D46" s="381"/>
      <c r="E46" s="381"/>
      <c r="F46" s="382"/>
      <c r="G46" s="383"/>
      <c r="H46" s="382"/>
      <c r="I46" s="382"/>
      <c r="J46" s="383"/>
      <c r="K46" s="384"/>
      <c r="L46" s="384"/>
      <c r="M46" s="385"/>
      <c r="N46" s="386"/>
    </row>
    <row r="47" spans="1:14" s="380" customFormat="1" ht="30" x14ac:dyDescent="0.25">
      <c r="A47" s="1026" t="s">
        <v>604</v>
      </c>
      <c r="B47" s="1007"/>
      <c r="C47" s="1026" t="s">
        <v>605</v>
      </c>
      <c r="D47" s="1009"/>
      <c r="E47" s="1026" t="s">
        <v>606</v>
      </c>
      <c r="F47" s="1010"/>
      <c r="G47" s="976"/>
      <c r="H47" s="387" t="s">
        <v>607</v>
      </c>
      <c r="I47" s="387" t="s">
        <v>608</v>
      </c>
      <c r="J47" s="976"/>
      <c r="K47" s="389" t="s">
        <v>609</v>
      </c>
      <c r="L47" s="390"/>
      <c r="M47" s="977"/>
      <c r="N47" s="388" t="s">
        <v>610</v>
      </c>
    </row>
    <row r="48" spans="1:14" s="380" customFormat="1" ht="15" customHeight="1" x14ac:dyDescent="0.25">
      <c r="A48" s="1027"/>
      <c r="B48" s="1008"/>
      <c r="C48" s="1027"/>
      <c r="D48" s="1008"/>
      <c r="E48" s="1027"/>
      <c r="F48" s="1011"/>
      <c r="G48" s="976"/>
      <c r="H48" s="390"/>
      <c r="I48" s="390"/>
      <c r="J48" s="976"/>
      <c r="K48" s="391" t="s">
        <v>611</v>
      </c>
      <c r="L48" s="392"/>
      <c r="M48" s="977"/>
      <c r="N48" s="392"/>
    </row>
    <row r="49" spans="1:14" s="380" customFormat="1" ht="15.75" x14ac:dyDescent="0.25">
      <c r="A49" s="381"/>
      <c r="B49" s="381"/>
      <c r="C49" s="381"/>
      <c r="D49" s="381"/>
      <c r="E49" s="381"/>
      <c r="F49" s="393"/>
      <c r="G49" s="394"/>
      <c r="H49" s="395"/>
      <c r="I49" s="395"/>
      <c r="J49" s="394"/>
      <c r="K49" s="396"/>
      <c r="L49" s="397"/>
      <c r="M49" s="398"/>
      <c r="N49" s="397"/>
    </row>
    <row r="50" spans="1:14" s="380" customFormat="1" ht="15.75" x14ac:dyDescent="0.25">
      <c r="A50" s="993" t="s">
        <v>612</v>
      </c>
      <c r="B50" s="994"/>
      <c r="C50" s="994"/>
      <c r="D50" s="994"/>
      <c r="E50" s="994"/>
      <c r="F50" s="995"/>
      <c r="G50" s="996"/>
      <c r="H50" s="997" t="s">
        <v>613</v>
      </c>
      <c r="I50" s="998"/>
      <c r="J50" s="999"/>
      <c r="K50" s="1015" t="s">
        <v>616</v>
      </c>
      <c r="L50" s="1016"/>
      <c r="M50" s="1016"/>
      <c r="N50" s="1017"/>
    </row>
    <row r="51" spans="1:14" s="380" customFormat="1" ht="15.75" x14ac:dyDescent="0.25">
      <c r="A51" s="1018"/>
      <c r="B51" s="1019"/>
      <c r="C51" s="1019"/>
      <c r="D51" s="1019"/>
      <c r="E51" s="1019"/>
      <c r="F51" s="1020"/>
      <c r="G51" s="996"/>
      <c r="H51" s="1021"/>
      <c r="I51" s="1022"/>
      <c r="J51" s="999"/>
      <c r="K51" s="1023"/>
      <c r="L51" s="1024"/>
      <c r="M51" s="1024"/>
      <c r="N51" s="1025"/>
    </row>
    <row r="52" spans="1:14" s="380" customFormat="1" ht="15.75" x14ac:dyDescent="0.25">
      <c r="A52" s="970" t="s">
        <v>614</v>
      </c>
      <c r="B52" s="971"/>
      <c r="C52" s="971"/>
      <c r="D52" s="971"/>
      <c r="E52" s="971"/>
      <c r="F52" s="971"/>
      <c r="G52" s="401"/>
      <c r="H52" s="972"/>
      <c r="I52" s="972"/>
      <c r="J52" s="401"/>
      <c r="K52" s="402"/>
      <c r="L52" s="403"/>
      <c r="M52" s="403"/>
      <c r="N52" s="404"/>
    </row>
    <row r="53" spans="1:14" s="380" customFormat="1" ht="15.75" x14ac:dyDescent="0.25">
      <c r="A53" s="973"/>
      <c r="B53" s="974"/>
      <c r="C53" s="974"/>
      <c r="D53" s="974"/>
      <c r="E53" s="974"/>
      <c r="F53" s="974"/>
      <c r="G53" s="405"/>
      <c r="H53" s="975"/>
      <c r="I53" s="975"/>
      <c r="J53" s="405"/>
      <c r="K53" s="406"/>
      <c r="L53" s="406"/>
      <c r="M53" s="406"/>
      <c r="N53" s="407"/>
    </row>
    <row r="54" spans="1:14" ht="15.75" x14ac:dyDescent="0.25">
      <c r="A54" s="418"/>
      <c r="B54" s="418"/>
      <c r="C54" s="418"/>
      <c r="D54" s="418"/>
      <c r="E54" s="418"/>
      <c r="F54" s="418"/>
      <c r="G54" s="409"/>
      <c r="H54" s="410"/>
      <c r="I54" s="410"/>
      <c r="J54" s="409"/>
      <c r="K54" s="411"/>
      <c r="L54" s="411"/>
      <c r="M54" s="412"/>
      <c r="N54" s="413"/>
    </row>
    <row r="68" spans="4:13" x14ac:dyDescent="0.25">
      <c r="D68" s="367" t="s">
        <v>578</v>
      </c>
      <c r="E68" s="7"/>
      <c r="G68" s="7"/>
      <c r="H68" s="755" t="s">
        <v>1035</v>
      </c>
      <c r="I68" s="755"/>
      <c r="L68" s="755" t="s">
        <v>1036</v>
      </c>
      <c r="M68" s="755"/>
    </row>
    <row r="69" spans="4:13" x14ac:dyDescent="0.25">
      <c r="D69" s="369"/>
      <c r="E69" s="7"/>
      <c r="G69" s="7"/>
      <c r="H69" s="369"/>
      <c r="L69" s="369"/>
      <c r="M69" s="742"/>
    </row>
    <row r="70" spans="4:13" x14ac:dyDescent="0.25">
      <c r="D70" s="368"/>
      <c r="E70" s="7"/>
      <c r="G70" s="7"/>
      <c r="H70" s="368"/>
      <c r="L70" s="368"/>
      <c r="M70" s="75"/>
    </row>
    <row r="71" spans="4:13" x14ac:dyDescent="0.25">
      <c r="D71" s="367" t="s">
        <v>1060</v>
      </c>
      <c r="E71" s="7"/>
      <c r="G71" s="7"/>
      <c r="H71" s="755" t="s">
        <v>549</v>
      </c>
      <c r="I71" s="755"/>
      <c r="L71" s="826" t="s">
        <v>1075</v>
      </c>
      <c r="M71" s="826"/>
    </row>
    <row r="72" spans="4:13" x14ac:dyDescent="0.25">
      <c r="D72" s="367" t="s">
        <v>581</v>
      </c>
      <c r="E72" s="7"/>
      <c r="G72" s="7"/>
      <c r="H72" s="755" t="s">
        <v>582</v>
      </c>
      <c r="I72" s="755"/>
      <c r="L72" s="826" t="s">
        <v>1070</v>
      </c>
      <c r="M72" s="826"/>
    </row>
    <row r="73" spans="4:13" x14ac:dyDescent="0.25">
      <c r="D73" s="1"/>
      <c r="E73" s="7"/>
      <c r="F73" s="7"/>
      <c r="G73" s="7"/>
    </row>
    <row r="74" spans="4:13" x14ac:dyDescent="0.25">
      <c r="D74" s="7"/>
      <c r="E74" s="7"/>
      <c r="F74" s="7"/>
      <c r="G74" s="7"/>
    </row>
  </sheetData>
  <mergeCells count="125">
    <mergeCell ref="H43:I43"/>
    <mergeCell ref="A53:F53"/>
    <mergeCell ref="H53:I53"/>
    <mergeCell ref="M47:M48"/>
    <mergeCell ref="A50:F50"/>
    <mergeCell ref="G50:G51"/>
    <mergeCell ref="H50:I50"/>
    <mergeCell ref="J50:J51"/>
    <mergeCell ref="K50:N50"/>
    <mergeCell ref="A51:F51"/>
    <mergeCell ref="H51:I51"/>
    <mergeCell ref="K51:N51"/>
    <mergeCell ref="A47:A48"/>
    <mergeCell ref="B47:B48"/>
    <mergeCell ref="C47:C48"/>
    <mergeCell ref="D47:D48"/>
    <mergeCell ref="E47:E48"/>
    <mergeCell ref="F47:F48"/>
    <mergeCell ref="G47:G48"/>
    <mergeCell ref="J47:J48"/>
    <mergeCell ref="A52:F52"/>
    <mergeCell ref="H52:I52"/>
    <mergeCell ref="H33:I33"/>
    <mergeCell ref="A44:F44"/>
    <mergeCell ref="H44:I44"/>
    <mergeCell ref="B45:F45"/>
    <mergeCell ref="H45:I45"/>
    <mergeCell ref="M38:M39"/>
    <mergeCell ref="A41:F41"/>
    <mergeCell ref="G41:G42"/>
    <mergeCell ref="H41:I41"/>
    <mergeCell ref="J41:J42"/>
    <mergeCell ref="K41:N41"/>
    <mergeCell ref="A42:F42"/>
    <mergeCell ref="H42:I42"/>
    <mergeCell ref="K42:N42"/>
    <mergeCell ref="K45:L45"/>
    <mergeCell ref="A38:A39"/>
    <mergeCell ref="B38:B39"/>
    <mergeCell ref="C38:C39"/>
    <mergeCell ref="D38:D39"/>
    <mergeCell ref="E38:E39"/>
    <mergeCell ref="F38:F39"/>
    <mergeCell ref="G38:G39"/>
    <mergeCell ref="J38:J39"/>
    <mergeCell ref="A43:F43"/>
    <mergeCell ref="K26:L26"/>
    <mergeCell ref="A34:F34"/>
    <mergeCell ref="H34:I34"/>
    <mergeCell ref="B36:F36"/>
    <mergeCell ref="H36:I36"/>
    <mergeCell ref="M28:M29"/>
    <mergeCell ref="A31:F31"/>
    <mergeCell ref="G31:G32"/>
    <mergeCell ref="H31:I31"/>
    <mergeCell ref="J31:J32"/>
    <mergeCell ref="K31:N31"/>
    <mergeCell ref="A32:F32"/>
    <mergeCell ref="H32:I32"/>
    <mergeCell ref="K32:N32"/>
    <mergeCell ref="K36:L36"/>
    <mergeCell ref="A28:A29"/>
    <mergeCell ref="B28:B29"/>
    <mergeCell ref="C28:C29"/>
    <mergeCell ref="D28:D29"/>
    <mergeCell ref="E28:E29"/>
    <mergeCell ref="F28:F29"/>
    <mergeCell ref="G28:G29"/>
    <mergeCell ref="J28:J29"/>
    <mergeCell ref="A33:F33"/>
    <mergeCell ref="A21:F21"/>
    <mergeCell ref="G21:G22"/>
    <mergeCell ref="H21:I21"/>
    <mergeCell ref="J21:J22"/>
    <mergeCell ref="A22:F22"/>
    <mergeCell ref="H22:I22"/>
    <mergeCell ref="A18:A19"/>
    <mergeCell ref="B18:B19"/>
    <mergeCell ref="C18:C19"/>
    <mergeCell ref="D18:D19"/>
    <mergeCell ref="E18:E19"/>
    <mergeCell ref="F18:F19"/>
    <mergeCell ref="A1:N1"/>
    <mergeCell ref="A2:N2"/>
    <mergeCell ref="A3:N3"/>
    <mergeCell ref="A4:N4"/>
    <mergeCell ref="A5:C5"/>
    <mergeCell ref="D5:L5"/>
    <mergeCell ref="K14:L15"/>
    <mergeCell ref="M14:M15"/>
    <mergeCell ref="N14:N15"/>
    <mergeCell ref="A9:C9"/>
    <mergeCell ref="D9:N9"/>
    <mergeCell ref="A10:C10"/>
    <mergeCell ref="D10:N10"/>
    <mergeCell ref="A12:N12"/>
    <mergeCell ref="A13:F15"/>
    <mergeCell ref="G13:G15"/>
    <mergeCell ref="H13:N13"/>
    <mergeCell ref="H14:I15"/>
    <mergeCell ref="J14:J15"/>
    <mergeCell ref="H68:I68"/>
    <mergeCell ref="H71:I71"/>
    <mergeCell ref="H72:I72"/>
    <mergeCell ref="L68:M68"/>
    <mergeCell ref="L71:M71"/>
    <mergeCell ref="L72:M72"/>
    <mergeCell ref="A6:C6"/>
    <mergeCell ref="D6:N6"/>
    <mergeCell ref="A7:C7"/>
    <mergeCell ref="D7:N7"/>
    <mergeCell ref="A8:C8"/>
    <mergeCell ref="D8:N8"/>
    <mergeCell ref="B16:F16"/>
    <mergeCell ref="H16:I16"/>
    <mergeCell ref="K16:L16"/>
    <mergeCell ref="A23:F23"/>
    <mergeCell ref="H23:I23"/>
    <mergeCell ref="A24:F24"/>
    <mergeCell ref="H24:I24"/>
    <mergeCell ref="B26:F26"/>
    <mergeCell ref="H26:I26"/>
    <mergeCell ref="G18:G19"/>
    <mergeCell ref="J18:J19"/>
    <mergeCell ref="M18:M19"/>
  </mergeCells>
  <pageMargins left="0.70866141732283472" right="0.70866141732283472" top="1.1417322834645669" bottom="0.74803149606299213" header="0.31496062992125984" footer="0.31496062992125984"/>
  <pageSetup scale="4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50"/>
  </sheetPr>
  <dimension ref="A1:E27"/>
  <sheetViews>
    <sheetView topLeftCell="A4" zoomScaleNormal="100" workbookViewId="0">
      <selection activeCell="D22" sqref="D22:D26"/>
    </sheetView>
  </sheetViews>
  <sheetFormatPr baseColWidth="10" defaultRowHeight="14.25" x14ac:dyDescent="0.2"/>
  <cols>
    <col min="1" max="1" width="4.85546875" style="87" customWidth="1"/>
    <col min="2" max="2" width="46.140625" style="7" customWidth="1"/>
    <col min="3" max="3" width="32" style="7" customWidth="1"/>
    <col min="4" max="4" width="34.42578125" style="7" customWidth="1"/>
    <col min="5" max="16384" width="11.42578125" style="7"/>
  </cols>
  <sheetData>
    <row r="1" spans="1:4" ht="15" x14ac:dyDescent="0.25">
      <c r="A1" s="844" t="s">
        <v>161</v>
      </c>
      <c r="B1" s="844"/>
      <c r="C1" s="844"/>
      <c r="D1" s="844"/>
    </row>
    <row r="2" spans="1:4" ht="15.75" x14ac:dyDescent="0.25">
      <c r="A2" s="830" t="s">
        <v>322</v>
      </c>
      <c r="B2" s="830"/>
      <c r="C2" s="830"/>
      <c r="D2" s="830"/>
    </row>
    <row r="3" spans="1:4" ht="15" x14ac:dyDescent="0.2">
      <c r="A3" s="753" t="s">
        <v>410</v>
      </c>
      <c r="B3" s="753"/>
      <c r="C3" s="753"/>
      <c r="D3" s="753"/>
    </row>
    <row r="4" spans="1:4" ht="15.75" x14ac:dyDescent="0.25">
      <c r="A4" s="830" t="s">
        <v>1052</v>
      </c>
      <c r="B4" s="830"/>
      <c r="C4" s="830"/>
      <c r="D4" s="830"/>
    </row>
    <row r="5" spans="1:4" ht="15.75" x14ac:dyDescent="0.25">
      <c r="A5" s="830" t="s">
        <v>290</v>
      </c>
      <c r="B5" s="830"/>
      <c r="C5" s="830"/>
      <c r="D5" s="830"/>
    </row>
    <row r="6" spans="1:4" ht="6.75" customHeight="1" thickBot="1" x14ac:dyDescent="0.25"/>
    <row r="7" spans="1:4" s="162" customFormat="1" ht="30" customHeight="1" x14ac:dyDescent="0.25">
      <c r="A7" s="1032" t="s">
        <v>325</v>
      </c>
      <c r="B7" s="1033"/>
      <c r="C7" s="1030" t="s">
        <v>323</v>
      </c>
      <c r="D7" s="1031"/>
    </row>
    <row r="8" spans="1:4" s="162" customFormat="1" ht="32.25" customHeight="1" thickBot="1" x14ac:dyDescent="0.3">
      <c r="A8" s="1034"/>
      <c r="B8" s="1035"/>
      <c r="C8" s="236" t="s">
        <v>324</v>
      </c>
      <c r="D8" s="237" t="s">
        <v>326</v>
      </c>
    </row>
    <row r="9" spans="1:4" s="162" customFormat="1" ht="47.25" customHeight="1" x14ac:dyDescent="0.25">
      <c r="A9" s="185">
        <v>1</v>
      </c>
      <c r="B9" s="186"/>
      <c r="C9" s="194"/>
      <c r="D9" s="187"/>
    </row>
    <row r="10" spans="1:4" s="162" customFormat="1" ht="47.25" customHeight="1" x14ac:dyDescent="0.25">
      <c r="A10" s="185">
        <v>2</v>
      </c>
      <c r="B10" s="186"/>
      <c r="C10" s="194"/>
      <c r="D10" s="187"/>
    </row>
    <row r="11" spans="1:4" s="162" customFormat="1" ht="47.25" customHeight="1" x14ac:dyDescent="0.25">
      <c r="A11" s="185">
        <v>3</v>
      </c>
      <c r="B11" s="364" t="s">
        <v>413</v>
      </c>
      <c r="C11" s="194"/>
      <c r="D11" s="187"/>
    </row>
    <row r="12" spans="1:4" s="162" customFormat="1" ht="47.25" customHeight="1" x14ac:dyDescent="0.25">
      <c r="A12" s="185">
        <v>4</v>
      </c>
      <c r="B12" s="186"/>
      <c r="C12" s="194"/>
      <c r="D12" s="187"/>
    </row>
    <row r="13" spans="1:4" s="162" customFormat="1" ht="47.25" customHeight="1" x14ac:dyDescent="0.25">
      <c r="A13" s="185">
        <v>5</v>
      </c>
      <c r="B13" s="186"/>
      <c r="C13" s="194"/>
      <c r="D13" s="187"/>
    </row>
    <row r="14" spans="1:4" s="162" customFormat="1" ht="47.25" customHeight="1" x14ac:dyDescent="0.25">
      <c r="A14" s="185">
        <v>6</v>
      </c>
      <c r="B14" s="186"/>
      <c r="C14" s="364" t="s">
        <v>413</v>
      </c>
      <c r="D14" s="187"/>
    </row>
    <row r="15" spans="1:4" s="162" customFormat="1" ht="47.25" customHeight="1" x14ac:dyDescent="0.25">
      <c r="A15" s="185">
        <v>7</v>
      </c>
      <c r="B15" s="186"/>
      <c r="C15" s="194"/>
      <c r="D15" s="187"/>
    </row>
    <row r="16" spans="1:4" s="162" customFormat="1" ht="47.25" customHeight="1" x14ac:dyDescent="0.25">
      <c r="A16" s="185">
        <v>8</v>
      </c>
      <c r="B16" s="186"/>
      <c r="C16" s="194"/>
      <c r="D16" s="187"/>
    </row>
    <row r="17" spans="1:5" s="162" customFormat="1" ht="47.25" customHeight="1" x14ac:dyDescent="0.25">
      <c r="A17" s="185">
        <v>9</v>
      </c>
      <c r="B17" s="186"/>
      <c r="C17" s="194"/>
      <c r="D17" s="364" t="s">
        <v>413</v>
      </c>
    </row>
    <row r="18" spans="1:5" s="162" customFormat="1" ht="47.25" customHeight="1" x14ac:dyDescent="0.25">
      <c r="A18" s="185">
        <v>10</v>
      </c>
      <c r="B18" s="186"/>
      <c r="C18" s="194"/>
      <c r="D18" s="187"/>
    </row>
    <row r="19" spans="1:5" s="162" customFormat="1" ht="47.25" customHeight="1" x14ac:dyDescent="0.25">
      <c r="A19" s="827"/>
      <c r="B19" s="828"/>
      <c r="C19" s="828"/>
      <c r="D19" s="829"/>
    </row>
    <row r="22" spans="1:5" ht="15" x14ac:dyDescent="0.2">
      <c r="B22" s="367" t="s">
        <v>578</v>
      </c>
      <c r="C22" s="367" t="s">
        <v>1035</v>
      </c>
      <c r="D22" s="726" t="s">
        <v>1036</v>
      </c>
      <c r="E22" s="722"/>
    </row>
    <row r="23" spans="1:5" ht="15" x14ac:dyDescent="0.2">
      <c r="B23" s="369"/>
      <c r="C23" s="369"/>
      <c r="D23" s="369"/>
      <c r="E23" s="742"/>
    </row>
    <row r="24" spans="1:5" ht="15" x14ac:dyDescent="0.2">
      <c r="B24" s="368"/>
      <c r="C24" s="368"/>
      <c r="D24" s="368"/>
      <c r="E24" s="75"/>
    </row>
    <row r="25" spans="1:5" ht="15" x14ac:dyDescent="0.2">
      <c r="B25" s="367" t="s">
        <v>1060</v>
      </c>
      <c r="C25" s="367" t="s">
        <v>549</v>
      </c>
      <c r="D25" s="743" t="s">
        <v>1075</v>
      </c>
      <c r="E25" s="746"/>
    </row>
    <row r="26" spans="1:5" ht="15" x14ac:dyDescent="0.2">
      <c r="B26" s="367" t="s">
        <v>581</v>
      </c>
      <c r="C26" s="367" t="s">
        <v>582</v>
      </c>
      <c r="D26" s="743" t="s">
        <v>1070</v>
      </c>
      <c r="E26" s="746"/>
    </row>
    <row r="27" spans="1:5" ht="15" x14ac:dyDescent="0.25">
      <c r="B27" s="1"/>
    </row>
  </sheetData>
  <mergeCells count="8">
    <mergeCell ref="A19:D19"/>
    <mergeCell ref="A1:D1"/>
    <mergeCell ref="A4:D4"/>
    <mergeCell ref="A5:D5"/>
    <mergeCell ref="C7:D7"/>
    <mergeCell ref="A2:D2"/>
    <mergeCell ref="A7:B8"/>
    <mergeCell ref="A3:D3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7"/>
  <sheetViews>
    <sheetView zoomScaleNormal="100" workbookViewId="0">
      <selection activeCell="B331" sqref="B331:D337"/>
    </sheetView>
  </sheetViews>
  <sheetFormatPr baseColWidth="10" defaultRowHeight="15" x14ac:dyDescent="0.25"/>
  <cols>
    <col min="1" max="1" width="8.28515625" customWidth="1"/>
    <col min="3" max="3" width="53.5703125" customWidth="1"/>
    <col min="4" max="4" width="25.85546875" customWidth="1"/>
  </cols>
  <sheetData>
    <row r="1" spans="1:6" x14ac:dyDescent="0.25">
      <c r="A1" s="844" t="s">
        <v>161</v>
      </c>
      <c r="B1" s="844"/>
      <c r="C1" s="844"/>
      <c r="D1" s="844"/>
    </row>
    <row r="2" spans="1:6" ht="15.75" x14ac:dyDescent="0.25">
      <c r="A2" s="830" t="s">
        <v>626</v>
      </c>
      <c r="B2" s="830"/>
      <c r="C2" s="830"/>
      <c r="D2" s="830"/>
    </row>
    <row r="3" spans="1:6" x14ac:dyDescent="0.25">
      <c r="A3" s="753" t="s">
        <v>410</v>
      </c>
      <c r="B3" s="753"/>
      <c r="C3" s="753"/>
      <c r="D3" s="753"/>
    </row>
    <row r="4" spans="1:6" ht="15.75" x14ac:dyDescent="0.25">
      <c r="A4" s="830" t="s">
        <v>1054</v>
      </c>
      <c r="B4" s="830"/>
      <c r="C4" s="830"/>
      <c r="D4" s="830"/>
    </row>
    <row r="6" spans="1:6" ht="16.5" thickBot="1" x14ac:dyDescent="0.3">
      <c r="A6" s="830" t="s">
        <v>290</v>
      </c>
      <c r="B6" s="830"/>
      <c r="C6" s="830"/>
      <c r="D6" s="830"/>
      <c r="E6" s="360"/>
      <c r="F6" s="360"/>
    </row>
    <row r="7" spans="1:6" x14ac:dyDescent="0.25">
      <c r="A7" s="441"/>
      <c r="B7" s="1039" t="s">
        <v>627</v>
      </c>
      <c r="C7" s="1041" t="s">
        <v>628</v>
      </c>
      <c r="D7" s="1043" t="s">
        <v>629</v>
      </c>
    </row>
    <row r="8" spans="1:6" ht="15.75" thickBot="1" x14ac:dyDescent="0.3">
      <c r="A8" s="442"/>
      <c r="B8" s="1040"/>
      <c r="C8" s="1042"/>
      <c r="D8" s="1044"/>
    </row>
    <row r="9" spans="1:6" ht="15.75" thickBot="1" x14ac:dyDescent="0.3">
      <c r="A9" s="443"/>
      <c r="B9" s="444"/>
      <c r="C9" s="445" t="s">
        <v>630</v>
      </c>
      <c r="D9" s="720"/>
    </row>
    <row r="10" spans="1:6" x14ac:dyDescent="0.25">
      <c r="A10" s="446">
        <v>1</v>
      </c>
      <c r="B10" s="713">
        <v>10001</v>
      </c>
      <c r="C10" s="710" t="s">
        <v>631</v>
      </c>
      <c r="D10" s="719">
        <v>13804</v>
      </c>
    </row>
    <row r="11" spans="1:6" x14ac:dyDescent="0.25">
      <c r="A11" s="448">
        <v>2</v>
      </c>
      <c r="B11" s="714">
        <v>10002</v>
      </c>
      <c r="C11" s="711" t="s">
        <v>632</v>
      </c>
      <c r="D11" s="716">
        <v>4280.3999999999996</v>
      </c>
    </row>
    <row r="12" spans="1:6" x14ac:dyDescent="0.25">
      <c r="A12" s="448">
        <v>3</v>
      </c>
      <c r="B12" s="714">
        <v>10003</v>
      </c>
      <c r="C12" s="711" t="s">
        <v>633</v>
      </c>
      <c r="D12" s="716">
        <v>11350.6</v>
      </c>
    </row>
    <row r="13" spans="1:6" x14ac:dyDescent="0.25">
      <c r="A13" s="448">
        <v>4</v>
      </c>
      <c r="B13" s="714">
        <v>10004</v>
      </c>
      <c r="C13" s="711" t="s">
        <v>634</v>
      </c>
      <c r="D13" s="716">
        <v>3087.92</v>
      </c>
    </row>
    <row r="14" spans="1:6" x14ac:dyDescent="0.25">
      <c r="A14" s="448">
        <v>5</v>
      </c>
      <c r="B14" s="714">
        <v>10005</v>
      </c>
      <c r="C14" s="711" t="s">
        <v>635</v>
      </c>
      <c r="D14" s="716">
        <v>1856</v>
      </c>
    </row>
    <row r="15" spans="1:6" x14ac:dyDescent="0.25">
      <c r="A15" s="448">
        <v>6</v>
      </c>
      <c r="B15" s="714">
        <v>10006</v>
      </c>
      <c r="C15" s="711" t="s">
        <v>636</v>
      </c>
      <c r="D15" s="716">
        <v>8191.92</v>
      </c>
    </row>
    <row r="16" spans="1:6" x14ac:dyDescent="0.25">
      <c r="A16" s="448">
        <v>7</v>
      </c>
      <c r="B16" s="714">
        <v>10007</v>
      </c>
      <c r="C16" s="711" t="s">
        <v>637</v>
      </c>
      <c r="D16" s="716">
        <v>1646.04</v>
      </c>
    </row>
    <row r="17" spans="1:4" x14ac:dyDescent="0.25">
      <c r="A17" s="448">
        <v>8</v>
      </c>
      <c r="B17" s="714">
        <v>10008</v>
      </c>
      <c r="C17" s="711" t="s">
        <v>638</v>
      </c>
      <c r="D17" s="716">
        <v>7296.4</v>
      </c>
    </row>
    <row r="18" spans="1:4" x14ac:dyDescent="0.25">
      <c r="A18" s="448">
        <v>9</v>
      </c>
      <c r="B18" s="714">
        <v>10009</v>
      </c>
      <c r="C18" s="711" t="s">
        <v>639</v>
      </c>
      <c r="D18" s="716">
        <v>4512.3999999999996</v>
      </c>
    </row>
    <row r="19" spans="1:4" x14ac:dyDescent="0.25">
      <c r="A19" s="448">
        <v>10</v>
      </c>
      <c r="B19" s="714">
        <v>10010</v>
      </c>
      <c r="C19" s="711" t="s">
        <v>640</v>
      </c>
      <c r="D19" s="716">
        <v>3920.8</v>
      </c>
    </row>
    <row r="20" spans="1:4" x14ac:dyDescent="0.25">
      <c r="A20" s="448">
        <v>11</v>
      </c>
      <c r="B20" s="714">
        <v>10011</v>
      </c>
      <c r="C20" s="711" t="s">
        <v>641</v>
      </c>
      <c r="D20" s="716">
        <v>2760.8</v>
      </c>
    </row>
    <row r="21" spans="1:4" x14ac:dyDescent="0.25">
      <c r="A21" s="448">
        <v>12</v>
      </c>
      <c r="B21" s="714">
        <v>10012</v>
      </c>
      <c r="C21" s="711" t="s">
        <v>642</v>
      </c>
      <c r="D21" s="716">
        <v>4060</v>
      </c>
    </row>
    <row r="22" spans="1:4" x14ac:dyDescent="0.25">
      <c r="A22" s="448">
        <v>13</v>
      </c>
      <c r="B22" s="714">
        <v>10013</v>
      </c>
      <c r="C22" s="711" t="s">
        <v>643</v>
      </c>
      <c r="D22" s="716">
        <v>324.8</v>
      </c>
    </row>
    <row r="23" spans="1:4" x14ac:dyDescent="0.25">
      <c r="A23" s="448">
        <v>14</v>
      </c>
      <c r="B23" s="714">
        <v>10014</v>
      </c>
      <c r="C23" s="711" t="s">
        <v>644</v>
      </c>
      <c r="D23" s="716">
        <v>7934.4</v>
      </c>
    </row>
    <row r="24" spans="1:4" x14ac:dyDescent="0.25">
      <c r="A24" s="448">
        <v>15</v>
      </c>
      <c r="B24" s="714">
        <v>10015</v>
      </c>
      <c r="C24" s="711" t="s">
        <v>645</v>
      </c>
      <c r="D24" s="716">
        <v>12412</v>
      </c>
    </row>
    <row r="25" spans="1:4" x14ac:dyDescent="0.25">
      <c r="A25" s="448">
        <v>16</v>
      </c>
      <c r="B25" s="714">
        <v>10016</v>
      </c>
      <c r="C25" s="711" t="s">
        <v>646</v>
      </c>
      <c r="D25" s="716">
        <v>2876.8</v>
      </c>
    </row>
    <row r="26" spans="1:4" x14ac:dyDescent="0.25">
      <c r="A26" s="448">
        <v>17</v>
      </c>
      <c r="B26" s="714">
        <v>10017</v>
      </c>
      <c r="C26" s="711" t="s">
        <v>647</v>
      </c>
      <c r="D26" s="716">
        <v>1469.3</v>
      </c>
    </row>
    <row r="27" spans="1:4" x14ac:dyDescent="0.25">
      <c r="A27" s="448">
        <v>18</v>
      </c>
      <c r="B27" s="714">
        <v>10018</v>
      </c>
      <c r="C27" s="711" t="s">
        <v>648</v>
      </c>
      <c r="D27" s="716">
        <v>43500</v>
      </c>
    </row>
    <row r="28" spans="1:4" x14ac:dyDescent="0.25">
      <c r="A28" s="448">
        <v>19</v>
      </c>
      <c r="B28" s="714">
        <v>10019</v>
      </c>
      <c r="C28" s="711" t="s">
        <v>648</v>
      </c>
      <c r="D28" s="716">
        <v>14500</v>
      </c>
    </row>
    <row r="29" spans="1:4" x14ac:dyDescent="0.25">
      <c r="A29" s="448">
        <v>20</v>
      </c>
      <c r="B29" s="714">
        <v>10020</v>
      </c>
      <c r="C29" s="711" t="s">
        <v>649</v>
      </c>
      <c r="D29" s="716">
        <v>1845</v>
      </c>
    </row>
    <row r="30" spans="1:4" x14ac:dyDescent="0.25">
      <c r="A30" s="448">
        <v>21</v>
      </c>
      <c r="B30" s="714">
        <v>10021</v>
      </c>
      <c r="C30" s="711" t="s">
        <v>650</v>
      </c>
      <c r="D30" s="716">
        <v>11535.04</v>
      </c>
    </row>
    <row r="31" spans="1:4" x14ac:dyDescent="0.25">
      <c r="A31" s="448">
        <v>22</v>
      </c>
      <c r="B31" s="714">
        <v>10022</v>
      </c>
      <c r="C31" s="711" t="s">
        <v>651</v>
      </c>
      <c r="D31" s="716">
        <v>2343.1999999999998</v>
      </c>
    </row>
    <row r="32" spans="1:4" x14ac:dyDescent="0.25">
      <c r="A32" s="448">
        <v>23</v>
      </c>
      <c r="B32" s="714">
        <v>10023</v>
      </c>
      <c r="C32" s="711" t="s">
        <v>652</v>
      </c>
      <c r="D32" s="716">
        <v>2726</v>
      </c>
    </row>
    <row r="33" spans="1:4" x14ac:dyDescent="0.25">
      <c r="A33" s="448">
        <v>24</v>
      </c>
      <c r="B33" s="714">
        <v>10024</v>
      </c>
      <c r="C33" s="711" t="s">
        <v>653</v>
      </c>
      <c r="D33" s="716">
        <v>8396.08</v>
      </c>
    </row>
    <row r="34" spans="1:4" x14ac:dyDescent="0.25">
      <c r="A34" s="448">
        <v>25</v>
      </c>
      <c r="B34" s="714">
        <v>10025</v>
      </c>
      <c r="C34" s="711" t="s">
        <v>654</v>
      </c>
      <c r="D34" s="716">
        <v>9744</v>
      </c>
    </row>
    <row r="35" spans="1:4" x14ac:dyDescent="0.25">
      <c r="A35" s="448">
        <v>26</v>
      </c>
      <c r="B35" s="714">
        <v>10027</v>
      </c>
      <c r="C35" s="711" t="s">
        <v>655</v>
      </c>
      <c r="D35" s="716">
        <v>15312</v>
      </c>
    </row>
    <row r="36" spans="1:4" x14ac:dyDescent="0.25">
      <c r="A36" s="448">
        <v>27</v>
      </c>
      <c r="B36" s="714">
        <v>10028</v>
      </c>
      <c r="C36" s="711" t="s">
        <v>656</v>
      </c>
      <c r="D36" s="716">
        <v>11683.52</v>
      </c>
    </row>
    <row r="37" spans="1:4" x14ac:dyDescent="0.25">
      <c r="A37" s="448">
        <v>28</v>
      </c>
      <c r="B37" s="714">
        <v>10029</v>
      </c>
      <c r="C37" s="711" t="s">
        <v>657</v>
      </c>
      <c r="D37" s="716">
        <v>6380</v>
      </c>
    </row>
    <row r="38" spans="1:4" x14ac:dyDescent="0.25">
      <c r="A38" s="448">
        <v>29</v>
      </c>
      <c r="B38" s="714">
        <v>10030</v>
      </c>
      <c r="C38" s="711" t="s">
        <v>658</v>
      </c>
      <c r="D38" s="716">
        <v>1392</v>
      </c>
    </row>
    <row r="39" spans="1:4" x14ac:dyDescent="0.25">
      <c r="A39" s="448">
        <v>30</v>
      </c>
      <c r="B39" s="714">
        <v>10031</v>
      </c>
      <c r="C39" s="711" t="s">
        <v>659</v>
      </c>
      <c r="D39" s="716">
        <v>4187.6000000000004</v>
      </c>
    </row>
    <row r="40" spans="1:4" x14ac:dyDescent="0.25">
      <c r="A40" s="448">
        <v>31</v>
      </c>
      <c r="B40" s="714">
        <v>10032</v>
      </c>
      <c r="C40" s="711" t="s">
        <v>660</v>
      </c>
      <c r="D40" s="716">
        <v>299</v>
      </c>
    </row>
    <row r="41" spans="1:4" x14ac:dyDescent="0.25">
      <c r="A41" s="448">
        <v>32</v>
      </c>
      <c r="B41" s="714">
        <v>10033</v>
      </c>
      <c r="C41" s="711" t="s">
        <v>661</v>
      </c>
      <c r="D41" s="716">
        <v>1798</v>
      </c>
    </row>
    <row r="42" spans="1:4" x14ac:dyDescent="0.25">
      <c r="A42" s="448">
        <v>33</v>
      </c>
      <c r="B42" s="714">
        <v>10034</v>
      </c>
      <c r="C42" s="711" t="s">
        <v>662</v>
      </c>
      <c r="D42" s="716">
        <v>12650.61</v>
      </c>
    </row>
    <row r="43" spans="1:4" x14ac:dyDescent="0.25">
      <c r="A43" s="448">
        <v>34</v>
      </c>
      <c r="B43" s="714">
        <v>10035</v>
      </c>
      <c r="C43" s="711" t="s">
        <v>663</v>
      </c>
      <c r="D43" s="716">
        <v>6622.44</v>
      </c>
    </row>
    <row r="44" spans="1:4" x14ac:dyDescent="0.25">
      <c r="A44" s="448">
        <v>35</v>
      </c>
      <c r="B44" s="714">
        <v>10036</v>
      </c>
      <c r="C44" s="711" t="s">
        <v>664</v>
      </c>
      <c r="D44" s="716">
        <v>2145</v>
      </c>
    </row>
    <row r="45" spans="1:4" x14ac:dyDescent="0.25">
      <c r="A45" s="448">
        <v>36</v>
      </c>
      <c r="B45" s="714">
        <v>10037</v>
      </c>
      <c r="C45" s="711" t="s">
        <v>665</v>
      </c>
      <c r="D45" s="716">
        <v>6811.87</v>
      </c>
    </row>
    <row r="46" spans="1:4" x14ac:dyDescent="0.25">
      <c r="A46" s="448">
        <v>37</v>
      </c>
      <c r="B46" s="714">
        <v>10038</v>
      </c>
      <c r="C46" s="711" t="s">
        <v>666</v>
      </c>
      <c r="D46" s="716">
        <v>999</v>
      </c>
    </row>
    <row r="47" spans="1:4" x14ac:dyDescent="0.25">
      <c r="A47" s="448">
        <v>38</v>
      </c>
      <c r="B47" s="714">
        <v>10039</v>
      </c>
      <c r="C47" s="711" t="s">
        <v>667</v>
      </c>
      <c r="D47" s="716">
        <v>2800</v>
      </c>
    </row>
    <row r="48" spans="1:4" x14ac:dyDescent="0.25">
      <c r="A48" s="448">
        <v>39</v>
      </c>
      <c r="B48" s="714">
        <v>10041</v>
      </c>
      <c r="C48" s="711" t="s">
        <v>668</v>
      </c>
      <c r="D48" s="716">
        <v>31320</v>
      </c>
    </row>
    <row r="49" spans="1:4" x14ac:dyDescent="0.25">
      <c r="A49" s="448">
        <v>40</v>
      </c>
      <c r="B49" s="714">
        <v>10042</v>
      </c>
      <c r="C49" s="711" t="s">
        <v>669</v>
      </c>
      <c r="D49" s="716">
        <v>2100</v>
      </c>
    </row>
    <row r="50" spans="1:4" x14ac:dyDescent="0.25">
      <c r="A50" s="448">
        <v>41</v>
      </c>
      <c r="B50" s="714">
        <v>10043</v>
      </c>
      <c r="C50" s="711" t="s">
        <v>670</v>
      </c>
      <c r="D50" s="716">
        <v>184973.6</v>
      </c>
    </row>
    <row r="51" spans="1:4" x14ac:dyDescent="0.25">
      <c r="A51" s="448">
        <v>42</v>
      </c>
      <c r="B51" s="714">
        <v>10044</v>
      </c>
      <c r="C51" s="711" t="s">
        <v>671</v>
      </c>
      <c r="D51" s="716">
        <v>22318.400000000001</v>
      </c>
    </row>
    <row r="52" spans="1:4" x14ac:dyDescent="0.25">
      <c r="A52" s="448">
        <v>43</v>
      </c>
      <c r="B52" s="714">
        <v>10045</v>
      </c>
      <c r="C52" s="711" t="s">
        <v>672</v>
      </c>
      <c r="D52" s="716">
        <v>20375</v>
      </c>
    </row>
    <row r="53" spans="1:4" x14ac:dyDescent="0.25">
      <c r="A53" s="448">
        <v>44</v>
      </c>
      <c r="B53" s="714">
        <v>10046</v>
      </c>
      <c r="C53" s="711" t="s">
        <v>673</v>
      </c>
      <c r="D53" s="716">
        <v>3665.6</v>
      </c>
    </row>
    <row r="54" spans="1:4" x14ac:dyDescent="0.25">
      <c r="A54" s="448">
        <v>45</v>
      </c>
      <c r="B54" s="714">
        <v>10047</v>
      </c>
      <c r="C54" s="711" t="s">
        <v>674</v>
      </c>
      <c r="D54" s="716">
        <v>14384</v>
      </c>
    </row>
    <row r="55" spans="1:4" x14ac:dyDescent="0.25">
      <c r="A55" s="448">
        <v>46</v>
      </c>
      <c r="B55" s="714">
        <v>10048</v>
      </c>
      <c r="C55" s="711" t="s">
        <v>675</v>
      </c>
      <c r="D55" s="716">
        <v>1467.4</v>
      </c>
    </row>
    <row r="56" spans="1:4" x14ac:dyDescent="0.25">
      <c r="A56" s="448">
        <v>47</v>
      </c>
      <c r="B56" s="714">
        <v>10049</v>
      </c>
      <c r="C56" s="711" t="s">
        <v>676</v>
      </c>
      <c r="D56" s="716">
        <v>45936</v>
      </c>
    </row>
    <row r="57" spans="1:4" x14ac:dyDescent="0.25">
      <c r="A57" s="448">
        <v>48</v>
      </c>
      <c r="B57" s="714">
        <v>10050</v>
      </c>
      <c r="C57" s="711" t="s">
        <v>677</v>
      </c>
      <c r="D57" s="716">
        <v>34452</v>
      </c>
    </row>
    <row r="58" spans="1:4" x14ac:dyDescent="0.25">
      <c r="A58" s="448">
        <v>49</v>
      </c>
      <c r="B58" s="714">
        <v>10051</v>
      </c>
      <c r="C58" s="711" t="s">
        <v>678</v>
      </c>
      <c r="D58" s="716">
        <v>7656</v>
      </c>
    </row>
    <row r="59" spans="1:4" x14ac:dyDescent="0.25">
      <c r="A59" s="448">
        <v>50</v>
      </c>
      <c r="B59" s="714">
        <v>10052</v>
      </c>
      <c r="C59" s="711" t="s">
        <v>679</v>
      </c>
      <c r="D59" s="716">
        <v>46376.800000000003</v>
      </c>
    </row>
    <row r="60" spans="1:4" x14ac:dyDescent="0.25">
      <c r="A60" s="448">
        <v>51</v>
      </c>
      <c r="B60" s="714">
        <v>10053</v>
      </c>
      <c r="C60" s="711" t="s">
        <v>680</v>
      </c>
      <c r="D60" s="716">
        <v>1809.6</v>
      </c>
    </row>
    <row r="61" spans="1:4" x14ac:dyDescent="0.25">
      <c r="A61" s="448">
        <v>52</v>
      </c>
      <c r="B61" s="714">
        <v>10054</v>
      </c>
      <c r="C61" s="711" t="s">
        <v>681</v>
      </c>
      <c r="D61" s="716">
        <v>1484.8</v>
      </c>
    </row>
    <row r="62" spans="1:4" x14ac:dyDescent="0.25">
      <c r="A62" s="448">
        <v>53</v>
      </c>
      <c r="B62" s="714">
        <v>10055</v>
      </c>
      <c r="C62" s="711" t="s">
        <v>682</v>
      </c>
      <c r="D62" s="716">
        <v>1948.8</v>
      </c>
    </row>
    <row r="63" spans="1:4" x14ac:dyDescent="0.25">
      <c r="A63" s="448">
        <v>54</v>
      </c>
      <c r="B63" s="714">
        <v>10056</v>
      </c>
      <c r="C63" s="711" t="s">
        <v>683</v>
      </c>
      <c r="D63" s="716">
        <v>12695.04</v>
      </c>
    </row>
    <row r="64" spans="1:4" x14ac:dyDescent="0.25">
      <c r="A64" s="448">
        <v>55</v>
      </c>
      <c r="B64" s="714">
        <v>10059</v>
      </c>
      <c r="C64" s="711" t="s">
        <v>684</v>
      </c>
      <c r="D64" s="716">
        <v>1999</v>
      </c>
    </row>
    <row r="65" spans="1:4" x14ac:dyDescent="0.25">
      <c r="A65" s="448">
        <v>56</v>
      </c>
      <c r="B65" s="714">
        <v>10060</v>
      </c>
      <c r="C65" s="711" t="s">
        <v>685</v>
      </c>
      <c r="D65" s="716">
        <v>2717.02</v>
      </c>
    </row>
    <row r="66" spans="1:4" x14ac:dyDescent="0.25">
      <c r="A66" s="448">
        <v>57</v>
      </c>
      <c r="B66" s="714">
        <v>10061</v>
      </c>
      <c r="C66" s="711" t="s">
        <v>686</v>
      </c>
      <c r="D66" s="716">
        <v>1668.99</v>
      </c>
    </row>
    <row r="67" spans="1:4" x14ac:dyDescent="0.25">
      <c r="A67" s="448">
        <v>58</v>
      </c>
      <c r="B67" s="714">
        <v>10062</v>
      </c>
      <c r="C67" s="711" t="s">
        <v>687</v>
      </c>
      <c r="D67" s="716">
        <v>1888.99</v>
      </c>
    </row>
    <row r="68" spans="1:4" x14ac:dyDescent="0.25">
      <c r="A68" s="448">
        <v>59</v>
      </c>
      <c r="B68" s="714">
        <v>10063</v>
      </c>
      <c r="C68" s="711" t="s">
        <v>688</v>
      </c>
      <c r="D68" s="716">
        <v>3999</v>
      </c>
    </row>
    <row r="69" spans="1:4" x14ac:dyDescent="0.25">
      <c r="A69" s="448">
        <v>60</v>
      </c>
      <c r="B69" s="714">
        <v>10064</v>
      </c>
      <c r="C69" s="711" t="s">
        <v>689</v>
      </c>
      <c r="D69" s="716">
        <v>2399</v>
      </c>
    </row>
    <row r="70" spans="1:4" x14ac:dyDescent="0.25">
      <c r="A70" s="448">
        <v>61</v>
      </c>
      <c r="B70" s="714">
        <v>10065</v>
      </c>
      <c r="C70" s="711" t="s">
        <v>690</v>
      </c>
      <c r="D70" s="716">
        <v>31876.799999999999</v>
      </c>
    </row>
    <row r="71" spans="1:4" x14ac:dyDescent="0.25">
      <c r="A71" s="448">
        <v>62</v>
      </c>
      <c r="B71" s="714">
        <v>10066</v>
      </c>
      <c r="C71" s="711" t="s">
        <v>691</v>
      </c>
      <c r="D71" s="716">
        <v>67233.7</v>
      </c>
    </row>
    <row r="72" spans="1:4" x14ac:dyDescent="0.25">
      <c r="A72" s="448">
        <v>63</v>
      </c>
      <c r="B72" s="714">
        <v>10067</v>
      </c>
      <c r="C72" s="711" t="s">
        <v>692</v>
      </c>
      <c r="D72" s="716">
        <v>55685.8</v>
      </c>
    </row>
    <row r="73" spans="1:4" x14ac:dyDescent="0.25">
      <c r="A73" s="448">
        <v>64</v>
      </c>
      <c r="B73" s="714">
        <v>10068</v>
      </c>
      <c r="C73" s="711" t="s">
        <v>693</v>
      </c>
      <c r="D73" s="716">
        <v>2499</v>
      </c>
    </row>
    <row r="74" spans="1:4" x14ac:dyDescent="0.25">
      <c r="A74" s="448">
        <v>65</v>
      </c>
      <c r="B74" s="714">
        <v>10069</v>
      </c>
      <c r="C74" s="711" t="s">
        <v>693</v>
      </c>
      <c r="D74" s="716">
        <v>2499</v>
      </c>
    </row>
    <row r="75" spans="1:4" x14ac:dyDescent="0.25">
      <c r="A75" s="448">
        <v>66</v>
      </c>
      <c r="B75" s="714">
        <v>10070</v>
      </c>
      <c r="C75" s="711" t="s">
        <v>693</v>
      </c>
      <c r="D75" s="716">
        <v>2499</v>
      </c>
    </row>
    <row r="76" spans="1:4" x14ac:dyDescent="0.25">
      <c r="A76" s="448">
        <v>67</v>
      </c>
      <c r="B76" s="714">
        <v>10071</v>
      </c>
      <c r="C76" s="711" t="s">
        <v>694</v>
      </c>
      <c r="D76" s="716">
        <v>3646.5</v>
      </c>
    </row>
    <row r="77" spans="1:4" x14ac:dyDescent="0.25">
      <c r="A77" s="448">
        <v>68</v>
      </c>
      <c r="B77" s="714">
        <v>10072</v>
      </c>
      <c r="C77" s="711" t="s">
        <v>695</v>
      </c>
      <c r="D77" s="716">
        <v>45936</v>
      </c>
    </row>
    <row r="78" spans="1:4" x14ac:dyDescent="0.25">
      <c r="A78" s="448">
        <v>69</v>
      </c>
      <c r="B78" s="714">
        <v>10073</v>
      </c>
      <c r="C78" s="711" t="s">
        <v>696</v>
      </c>
      <c r="D78" s="716">
        <v>17168</v>
      </c>
    </row>
    <row r="79" spans="1:4" x14ac:dyDescent="0.25">
      <c r="A79" s="448">
        <v>70</v>
      </c>
      <c r="B79" s="714">
        <v>10074</v>
      </c>
      <c r="C79" s="711" t="s">
        <v>697</v>
      </c>
      <c r="D79" s="716">
        <v>10300.799999999999</v>
      </c>
    </row>
    <row r="80" spans="1:4" x14ac:dyDescent="0.25">
      <c r="A80" s="448">
        <v>71</v>
      </c>
      <c r="B80" s="714">
        <v>10075</v>
      </c>
      <c r="C80" s="711" t="s">
        <v>698</v>
      </c>
      <c r="D80" s="716">
        <v>15532.4</v>
      </c>
    </row>
    <row r="81" spans="1:4" x14ac:dyDescent="0.25">
      <c r="A81" s="448">
        <v>72</v>
      </c>
      <c r="B81" s="714">
        <v>10076</v>
      </c>
      <c r="C81" s="711" t="s">
        <v>699</v>
      </c>
      <c r="D81" s="716">
        <v>3046.16</v>
      </c>
    </row>
    <row r="82" spans="1:4" x14ac:dyDescent="0.25">
      <c r="A82" s="448">
        <v>73</v>
      </c>
      <c r="B82" s="714">
        <v>10077</v>
      </c>
      <c r="C82" s="711" t="s">
        <v>700</v>
      </c>
      <c r="D82" s="716">
        <v>9037</v>
      </c>
    </row>
    <row r="83" spans="1:4" x14ac:dyDescent="0.25">
      <c r="A83" s="448">
        <v>74</v>
      </c>
      <c r="B83" s="714">
        <v>10078</v>
      </c>
      <c r="C83" s="711" t="s">
        <v>701</v>
      </c>
      <c r="D83" s="716">
        <v>43691.4</v>
      </c>
    </row>
    <row r="84" spans="1:4" x14ac:dyDescent="0.25">
      <c r="A84" s="448">
        <v>75</v>
      </c>
      <c r="B84" s="714">
        <v>10079</v>
      </c>
      <c r="C84" s="711" t="s">
        <v>702</v>
      </c>
      <c r="D84" s="716">
        <v>12945.6</v>
      </c>
    </row>
    <row r="85" spans="1:4" x14ac:dyDescent="0.25">
      <c r="A85" s="448">
        <v>76</v>
      </c>
      <c r="B85" s="714">
        <v>10080</v>
      </c>
      <c r="C85" s="711" t="s">
        <v>703</v>
      </c>
      <c r="D85" s="716">
        <v>1807.28</v>
      </c>
    </row>
    <row r="86" spans="1:4" x14ac:dyDescent="0.25">
      <c r="A86" s="448">
        <v>77</v>
      </c>
      <c r="B86" s="714">
        <v>10081</v>
      </c>
      <c r="C86" s="711" t="s">
        <v>704</v>
      </c>
      <c r="D86" s="716">
        <v>3999</v>
      </c>
    </row>
    <row r="87" spans="1:4" x14ac:dyDescent="0.25">
      <c r="A87" s="448">
        <v>78</v>
      </c>
      <c r="B87" s="714">
        <v>10082</v>
      </c>
      <c r="C87" s="711" t="s">
        <v>705</v>
      </c>
      <c r="D87" s="716">
        <v>9416.66</v>
      </c>
    </row>
    <row r="88" spans="1:4" x14ac:dyDescent="0.25">
      <c r="A88" s="448">
        <v>79</v>
      </c>
      <c r="B88" s="714">
        <v>10083</v>
      </c>
      <c r="C88" s="711" t="s">
        <v>706</v>
      </c>
      <c r="D88" s="716">
        <v>9416.66</v>
      </c>
    </row>
    <row r="89" spans="1:4" x14ac:dyDescent="0.25">
      <c r="A89" s="448">
        <v>80</v>
      </c>
      <c r="B89" s="714">
        <v>10084</v>
      </c>
      <c r="C89" s="711" t="s">
        <v>707</v>
      </c>
      <c r="D89" s="716">
        <v>9416.67</v>
      </c>
    </row>
    <row r="90" spans="1:4" x14ac:dyDescent="0.25">
      <c r="A90" s="448">
        <v>81</v>
      </c>
      <c r="B90" s="714">
        <v>10085</v>
      </c>
      <c r="C90" s="711" t="s">
        <v>922</v>
      </c>
      <c r="D90" s="716">
        <v>3328.99</v>
      </c>
    </row>
    <row r="91" spans="1:4" s="546" customFormat="1" x14ac:dyDescent="0.25">
      <c r="A91" s="448">
        <v>82</v>
      </c>
      <c r="B91" s="714">
        <v>10086</v>
      </c>
      <c r="C91" s="711" t="s">
        <v>922</v>
      </c>
      <c r="D91" s="716">
        <v>3328.99</v>
      </c>
    </row>
    <row r="92" spans="1:4" s="546" customFormat="1" x14ac:dyDescent="0.25">
      <c r="A92" s="448">
        <v>83</v>
      </c>
      <c r="B92" s="714">
        <v>10087</v>
      </c>
      <c r="C92" s="711" t="s">
        <v>923</v>
      </c>
      <c r="D92" s="716">
        <v>5929.92</v>
      </c>
    </row>
    <row r="93" spans="1:4" s="546" customFormat="1" x14ac:dyDescent="0.25">
      <c r="A93" s="448">
        <v>84</v>
      </c>
      <c r="B93" s="714">
        <v>10088</v>
      </c>
      <c r="C93" s="711" t="s">
        <v>924</v>
      </c>
      <c r="D93" s="716">
        <v>5929.92</v>
      </c>
    </row>
    <row r="94" spans="1:4" s="546" customFormat="1" x14ac:dyDescent="0.25">
      <c r="A94" s="448">
        <v>85</v>
      </c>
      <c r="B94" s="714">
        <v>10089</v>
      </c>
      <c r="C94" s="711" t="s">
        <v>925</v>
      </c>
      <c r="D94" s="716">
        <v>4830.24</v>
      </c>
    </row>
    <row r="95" spans="1:4" s="546" customFormat="1" x14ac:dyDescent="0.25">
      <c r="A95" s="448">
        <v>86</v>
      </c>
      <c r="B95" s="714">
        <v>10090</v>
      </c>
      <c r="C95" s="711" t="s">
        <v>926</v>
      </c>
      <c r="D95" s="716">
        <v>4830.24</v>
      </c>
    </row>
    <row r="96" spans="1:4" s="546" customFormat="1" x14ac:dyDescent="0.25">
      <c r="A96" s="448">
        <v>87</v>
      </c>
      <c r="B96" s="714">
        <v>10091</v>
      </c>
      <c r="C96" s="711" t="s">
        <v>927</v>
      </c>
      <c r="D96" s="716">
        <v>4830.24</v>
      </c>
    </row>
    <row r="97" spans="1:4" s="546" customFormat="1" x14ac:dyDescent="0.25">
      <c r="A97" s="448">
        <v>88</v>
      </c>
      <c r="B97" s="714">
        <v>10092</v>
      </c>
      <c r="C97" s="711" t="s">
        <v>927</v>
      </c>
      <c r="D97" s="716">
        <v>4830.24</v>
      </c>
    </row>
    <row r="98" spans="1:4" s="546" customFormat="1" x14ac:dyDescent="0.25">
      <c r="A98" s="448">
        <v>89</v>
      </c>
      <c r="B98" s="714">
        <v>10093</v>
      </c>
      <c r="C98" s="711" t="s">
        <v>928</v>
      </c>
      <c r="D98" s="716">
        <v>4830.24</v>
      </c>
    </row>
    <row r="99" spans="1:4" s="546" customFormat="1" x14ac:dyDescent="0.25">
      <c r="A99" s="448">
        <v>90</v>
      </c>
      <c r="B99" s="714">
        <v>10094</v>
      </c>
      <c r="C99" s="711" t="s">
        <v>929</v>
      </c>
      <c r="D99" s="716">
        <v>3911.52</v>
      </c>
    </row>
    <row r="100" spans="1:4" s="546" customFormat="1" x14ac:dyDescent="0.25">
      <c r="A100" s="448">
        <v>91</v>
      </c>
      <c r="B100" s="714">
        <v>10095</v>
      </c>
      <c r="C100" s="711" t="s">
        <v>930</v>
      </c>
      <c r="D100" s="716">
        <v>3911.52</v>
      </c>
    </row>
    <row r="101" spans="1:4" s="546" customFormat="1" x14ac:dyDescent="0.25">
      <c r="A101" s="448">
        <v>92</v>
      </c>
      <c r="B101" s="714">
        <v>10096</v>
      </c>
      <c r="C101" s="711" t="s">
        <v>931</v>
      </c>
      <c r="D101" s="716">
        <v>5929.92</v>
      </c>
    </row>
    <row r="102" spans="1:4" s="546" customFormat="1" x14ac:dyDescent="0.25">
      <c r="A102" s="448">
        <v>93</v>
      </c>
      <c r="B102" s="714">
        <v>10097</v>
      </c>
      <c r="C102" s="711" t="s">
        <v>932</v>
      </c>
      <c r="D102" s="716">
        <v>5929.92</v>
      </c>
    </row>
    <row r="103" spans="1:4" s="546" customFormat="1" x14ac:dyDescent="0.25">
      <c r="A103" s="448">
        <v>94</v>
      </c>
      <c r="B103" s="714">
        <v>10098</v>
      </c>
      <c r="C103" s="711" t="s">
        <v>933</v>
      </c>
      <c r="D103" s="716">
        <v>4164.3999999999996</v>
      </c>
    </row>
    <row r="104" spans="1:4" s="546" customFormat="1" x14ac:dyDescent="0.25">
      <c r="A104" s="448">
        <v>95</v>
      </c>
      <c r="B104" s="714">
        <v>10099</v>
      </c>
      <c r="C104" s="711" t="s">
        <v>934</v>
      </c>
      <c r="D104" s="716">
        <v>3097.2</v>
      </c>
    </row>
    <row r="105" spans="1:4" s="546" customFormat="1" x14ac:dyDescent="0.25">
      <c r="A105" s="448">
        <v>96</v>
      </c>
      <c r="B105" s="714">
        <v>10100</v>
      </c>
      <c r="C105" s="711" t="s">
        <v>935</v>
      </c>
      <c r="D105" s="716">
        <v>3097.2</v>
      </c>
    </row>
    <row r="106" spans="1:4" s="546" customFormat="1" x14ac:dyDescent="0.25">
      <c r="A106" s="448">
        <v>97</v>
      </c>
      <c r="B106" s="714">
        <v>10101</v>
      </c>
      <c r="C106" s="711" t="s">
        <v>936</v>
      </c>
      <c r="D106" s="716">
        <v>3097.2</v>
      </c>
    </row>
    <row r="107" spans="1:4" s="546" customFormat="1" x14ac:dyDescent="0.25">
      <c r="A107" s="448">
        <v>98</v>
      </c>
      <c r="B107" s="714">
        <v>10102</v>
      </c>
      <c r="C107" s="711" t="s">
        <v>936</v>
      </c>
      <c r="D107" s="716">
        <v>3097.2</v>
      </c>
    </row>
    <row r="108" spans="1:4" s="546" customFormat="1" x14ac:dyDescent="0.25">
      <c r="A108" s="448">
        <v>99</v>
      </c>
      <c r="B108" s="714">
        <v>10103</v>
      </c>
      <c r="C108" s="711" t="s">
        <v>937</v>
      </c>
      <c r="D108" s="716">
        <v>2742.24</v>
      </c>
    </row>
    <row r="109" spans="1:4" s="546" customFormat="1" x14ac:dyDescent="0.25">
      <c r="A109" s="448">
        <v>100</v>
      </c>
      <c r="B109" s="714">
        <v>10104</v>
      </c>
      <c r="C109" s="711" t="s">
        <v>938</v>
      </c>
      <c r="D109" s="716">
        <v>2742.24</v>
      </c>
    </row>
    <row r="110" spans="1:4" s="546" customFormat="1" x14ac:dyDescent="0.25">
      <c r="A110" s="448">
        <v>101</v>
      </c>
      <c r="B110" s="714">
        <v>10105</v>
      </c>
      <c r="C110" s="711" t="s">
        <v>939</v>
      </c>
      <c r="D110" s="716">
        <v>2742.24</v>
      </c>
    </row>
    <row r="111" spans="1:4" s="546" customFormat="1" x14ac:dyDescent="0.25">
      <c r="A111" s="448">
        <v>102</v>
      </c>
      <c r="B111" s="714">
        <v>10106</v>
      </c>
      <c r="C111" s="711" t="s">
        <v>939</v>
      </c>
      <c r="D111" s="716">
        <v>2742.24</v>
      </c>
    </row>
    <row r="112" spans="1:4" s="546" customFormat="1" x14ac:dyDescent="0.25">
      <c r="A112" s="448">
        <v>103</v>
      </c>
      <c r="B112" s="714">
        <v>10107</v>
      </c>
      <c r="C112" s="711" t="s">
        <v>940</v>
      </c>
      <c r="D112" s="716">
        <v>2898.84</v>
      </c>
    </row>
    <row r="113" spans="1:4" s="546" customFormat="1" x14ac:dyDescent="0.25">
      <c r="A113" s="448">
        <v>104</v>
      </c>
      <c r="B113" s="714">
        <v>10108</v>
      </c>
      <c r="C113" s="711" t="s">
        <v>941</v>
      </c>
      <c r="D113" s="716">
        <v>2958</v>
      </c>
    </row>
    <row r="114" spans="1:4" s="546" customFormat="1" x14ac:dyDescent="0.25">
      <c r="A114" s="448">
        <v>105</v>
      </c>
      <c r="B114" s="714">
        <v>20001</v>
      </c>
      <c r="C114" s="711" t="s">
        <v>708</v>
      </c>
      <c r="D114" s="716">
        <v>46096.08</v>
      </c>
    </row>
    <row r="115" spans="1:4" s="546" customFormat="1" x14ac:dyDescent="0.25">
      <c r="A115" s="448">
        <v>106</v>
      </c>
      <c r="B115" s="714">
        <v>20002</v>
      </c>
      <c r="C115" s="711" t="s">
        <v>709</v>
      </c>
      <c r="D115" s="716">
        <v>5717.64</v>
      </c>
    </row>
    <row r="116" spans="1:4" s="546" customFormat="1" x14ac:dyDescent="0.25">
      <c r="A116" s="448">
        <v>107</v>
      </c>
      <c r="B116" s="714">
        <v>20003</v>
      </c>
      <c r="C116" s="711" t="s">
        <v>710</v>
      </c>
      <c r="D116" s="716">
        <v>55479.55</v>
      </c>
    </row>
    <row r="117" spans="1:4" s="546" customFormat="1" x14ac:dyDescent="0.25">
      <c r="A117" s="448">
        <v>108</v>
      </c>
      <c r="B117" s="714">
        <v>20004</v>
      </c>
      <c r="C117" s="711" t="s">
        <v>711</v>
      </c>
      <c r="D117" s="716">
        <v>1319.5</v>
      </c>
    </row>
    <row r="118" spans="1:4" s="546" customFormat="1" x14ac:dyDescent="0.25">
      <c r="A118" s="448">
        <v>109</v>
      </c>
      <c r="B118" s="714">
        <v>20005</v>
      </c>
      <c r="C118" s="711" t="s">
        <v>712</v>
      </c>
      <c r="D118" s="716">
        <v>71196.160000000003</v>
      </c>
    </row>
    <row r="119" spans="1:4" x14ac:dyDescent="0.25">
      <c r="A119" s="448">
        <v>110</v>
      </c>
      <c r="B119" s="714">
        <v>20006</v>
      </c>
      <c r="C119" s="711" t="s">
        <v>713</v>
      </c>
      <c r="D119" s="716">
        <v>35615.11</v>
      </c>
    </row>
    <row r="120" spans="1:4" x14ac:dyDescent="0.25">
      <c r="A120" s="448">
        <v>111</v>
      </c>
      <c r="B120" s="714">
        <v>20007</v>
      </c>
      <c r="C120" s="711" t="s">
        <v>714</v>
      </c>
      <c r="D120" s="716">
        <v>8572.4</v>
      </c>
    </row>
    <row r="121" spans="1:4" x14ac:dyDescent="0.25">
      <c r="A121" s="448">
        <v>112</v>
      </c>
      <c r="B121" s="714">
        <v>20008</v>
      </c>
      <c r="C121" s="711" t="s">
        <v>715</v>
      </c>
      <c r="D121" s="716">
        <v>8572.4</v>
      </c>
    </row>
    <row r="122" spans="1:4" x14ac:dyDescent="0.25">
      <c r="A122" s="448">
        <v>113</v>
      </c>
      <c r="B122" s="714">
        <v>20009</v>
      </c>
      <c r="C122" s="711" t="s">
        <v>716</v>
      </c>
      <c r="D122" s="716">
        <v>8572.4</v>
      </c>
    </row>
    <row r="123" spans="1:4" x14ac:dyDescent="0.25">
      <c r="A123" s="448">
        <v>114</v>
      </c>
      <c r="B123" s="714">
        <v>20010</v>
      </c>
      <c r="C123" s="711" t="s">
        <v>717</v>
      </c>
      <c r="D123" s="716">
        <v>8572.4</v>
      </c>
    </row>
    <row r="124" spans="1:4" x14ac:dyDescent="0.25">
      <c r="A124" s="448">
        <v>115</v>
      </c>
      <c r="B124" s="714">
        <v>20011</v>
      </c>
      <c r="C124" s="711" t="s">
        <v>718</v>
      </c>
      <c r="D124" s="716">
        <v>8572.4</v>
      </c>
    </row>
    <row r="125" spans="1:4" x14ac:dyDescent="0.25">
      <c r="A125" s="448">
        <v>116</v>
      </c>
      <c r="B125" s="714">
        <v>20012</v>
      </c>
      <c r="C125" s="711" t="s">
        <v>719</v>
      </c>
      <c r="D125" s="716">
        <v>8572.4</v>
      </c>
    </row>
    <row r="126" spans="1:4" x14ac:dyDescent="0.25">
      <c r="A126" s="448">
        <v>117</v>
      </c>
      <c r="B126" s="714">
        <v>20013</v>
      </c>
      <c r="C126" s="711" t="s">
        <v>720</v>
      </c>
      <c r="D126" s="716">
        <v>661.2</v>
      </c>
    </row>
    <row r="127" spans="1:4" x14ac:dyDescent="0.25">
      <c r="A127" s="448">
        <v>118</v>
      </c>
      <c r="B127" s="714">
        <v>20014</v>
      </c>
      <c r="C127" s="711" t="s">
        <v>721</v>
      </c>
      <c r="D127" s="716">
        <v>1740</v>
      </c>
    </row>
    <row r="128" spans="1:4" x14ac:dyDescent="0.25">
      <c r="A128" s="448">
        <v>119</v>
      </c>
      <c r="B128" s="714">
        <v>20015</v>
      </c>
      <c r="C128" s="711" t="s">
        <v>722</v>
      </c>
      <c r="D128" s="716">
        <v>38893.06</v>
      </c>
    </row>
    <row r="129" spans="1:4" x14ac:dyDescent="0.25">
      <c r="A129" s="448">
        <v>120</v>
      </c>
      <c r="B129" s="714">
        <v>20016</v>
      </c>
      <c r="C129" s="711" t="s">
        <v>723</v>
      </c>
      <c r="D129" s="716">
        <v>1266.1400000000001</v>
      </c>
    </row>
    <row r="130" spans="1:4" x14ac:dyDescent="0.25">
      <c r="A130" s="448">
        <v>121</v>
      </c>
      <c r="B130" s="714">
        <v>20017</v>
      </c>
      <c r="C130" s="711" t="s">
        <v>724</v>
      </c>
      <c r="D130" s="716">
        <v>5684</v>
      </c>
    </row>
    <row r="131" spans="1:4" x14ac:dyDescent="0.25">
      <c r="A131" s="448">
        <v>122</v>
      </c>
      <c r="B131" s="714">
        <v>20018</v>
      </c>
      <c r="C131" s="711" t="s">
        <v>725</v>
      </c>
      <c r="D131" s="716">
        <v>8999</v>
      </c>
    </row>
    <row r="132" spans="1:4" x14ac:dyDescent="0.25">
      <c r="A132" s="448">
        <v>123</v>
      </c>
      <c r="B132" s="714">
        <v>20019</v>
      </c>
      <c r="C132" s="711" t="s">
        <v>725</v>
      </c>
      <c r="D132" s="716">
        <v>8999</v>
      </c>
    </row>
    <row r="133" spans="1:4" x14ac:dyDescent="0.25">
      <c r="A133" s="448">
        <v>124</v>
      </c>
      <c r="B133" s="714">
        <v>20020</v>
      </c>
      <c r="C133" s="711" t="s">
        <v>726</v>
      </c>
      <c r="D133" s="716">
        <v>1158</v>
      </c>
    </row>
    <row r="134" spans="1:4" x14ac:dyDescent="0.25">
      <c r="A134" s="448">
        <v>125</v>
      </c>
      <c r="B134" s="714">
        <v>20021</v>
      </c>
      <c r="C134" s="711" t="s">
        <v>727</v>
      </c>
      <c r="D134" s="716">
        <v>1158</v>
      </c>
    </row>
    <row r="135" spans="1:4" x14ac:dyDescent="0.25">
      <c r="A135" s="448">
        <v>126</v>
      </c>
      <c r="B135" s="714">
        <v>20022</v>
      </c>
      <c r="C135" s="711" t="s">
        <v>728</v>
      </c>
      <c r="D135" s="716">
        <v>858.01</v>
      </c>
    </row>
    <row r="136" spans="1:4" x14ac:dyDescent="0.25">
      <c r="A136" s="448">
        <v>127</v>
      </c>
      <c r="B136" s="714">
        <v>20023</v>
      </c>
      <c r="C136" s="711" t="s">
        <v>729</v>
      </c>
      <c r="D136" s="716">
        <v>858.01</v>
      </c>
    </row>
    <row r="137" spans="1:4" x14ac:dyDescent="0.25">
      <c r="A137" s="448">
        <v>128</v>
      </c>
      <c r="B137" s="714">
        <v>20024</v>
      </c>
      <c r="C137" s="711" t="s">
        <v>730</v>
      </c>
      <c r="D137" s="716">
        <v>999</v>
      </c>
    </row>
    <row r="138" spans="1:4" x14ac:dyDescent="0.25">
      <c r="A138" s="448">
        <v>129</v>
      </c>
      <c r="B138" s="714">
        <v>20025</v>
      </c>
      <c r="C138" s="711" t="s">
        <v>731</v>
      </c>
      <c r="D138" s="716">
        <v>599</v>
      </c>
    </row>
    <row r="139" spans="1:4" x14ac:dyDescent="0.25">
      <c r="A139" s="448">
        <v>130</v>
      </c>
      <c r="B139" s="714">
        <v>20026</v>
      </c>
      <c r="C139" s="711" t="s">
        <v>732</v>
      </c>
      <c r="D139" s="716">
        <v>352.04</v>
      </c>
    </row>
    <row r="140" spans="1:4" x14ac:dyDescent="0.25">
      <c r="A140" s="448">
        <v>131</v>
      </c>
      <c r="B140" s="714">
        <v>20027</v>
      </c>
      <c r="C140" s="711" t="s">
        <v>733</v>
      </c>
      <c r="D140" s="716">
        <v>330.01</v>
      </c>
    </row>
    <row r="141" spans="1:4" x14ac:dyDescent="0.25">
      <c r="A141" s="448">
        <v>132</v>
      </c>
      <c r="B141" s="714">
        <v>20028</v>
      </c>
      <c r="C141" s="711" t="s">
        <v>734</v>
      </c>
      <c r="D141" s="716">
        <v>29269.58</v>
      </c>
    </row>
    <row r="142" spans="1:4" x14ac:dyDescent="0.25">
      <c r="A142" s="448">
        <v>133</v>
      </c>
      <c r="B142" s="714">
        <v>20029</v>
      </c>
      <c r="C142" s="711" t="s">
        <v>735</v>
      </c>
      <c r="D142" s="716">
        <v>42595.199999999997</v>
      </c>
    </row>
    <row r="143" spans="1:4" x14ac:dyDescent="0.25">
      <c r="A143" s="448">
        <v>134</v>
      </c>
      <c r="B143" s="714">
        <v>20030</v>
      </c>
      <c r="C143" s="711" t="s">
        <v>736</v>
      </c>
      <c r="D143" s="716">
        <v>10675.71</v>
      </c>
    </row>
    <row r="144" spans="1:4" x14ac:dyDescent="0.25">
      <c r="A144" s="448">
        <v>135</v>
      </c>
      <c r="B144" s="714">
        <v>20031</v>
      </c>
      <c r="C144" s="711" t="s">
        <v>737</v>
      </c>
      <c r="D144" s="716">
        <v>10675.71</v>
      </c>
    </row>
    <row r="145" spans="1:4" x14ac:dyDescent="0.25">
      <c r="A145" s="448">
        <v>136</v>
      </c>
      <c r="B145" s="714">
        <v>20032</v>
      </c>
      <c r="C145" s="711" t="s">
        <v>738</v>
      </c>
      <c r="D145" s="716">
        <v>10675.71</v>
      </c>
    </row>
    <row r="146" spans="1:4" x14ac:dyDescent="0.25">
      <c r="A146" s="448">
        <v>137</v>
      </c>
      <c r="B146" s="714">
        <v>20033</v>
      </c>
      <c r="C146" s="711" t="s">
        <v>739</v>
      </c>
      <c r="D146" s="716">
        <v>10675.71</v>
      </c>
    </row>
    <row r="147" spans="1:4" x14ac:dyDescent="0.25">
      <c r="A147" s="448">
        <v>138</v>
      </c>
      <c r="B147" s="714">
        <v>20034</v>
      </c>
      <c r="C147" s="711" t="s">
        <v>740</v>
      </c>
      <c r="D147" s="716">
        <v>10675.71</v>
      </c>
    </row>
    <row r="148" spans="1:4" x14ac:dyDescent="0.25">
      <c r="A148" s="448">
        <v>139</v>
      </c>
      <c r="B148" s="714">
        <v>20035</v>
      </c>
      <c r="C148" s="711" t="s">
        <v>741</v>
      </c>
      <c r="D148" s="716">
        <v>10675.71</v>
      </c>
    </row>
    <row r="149" spans="1:4" x14ac:dyDescent="0.25">
      <c r="A149" s="448">
        <v>140</v>
      </c>
      <c r="B149" s="714">
        <v>20036</v>
      </c>
      <c r="C149" s="711" t="s">
        <v>742</v>
      </c>
      <c r="D149" s="716">
        <v>10675.71</v>
      </c>
    </row>
    <row r="150" spans="1:4" x14ac:dyDescent="0.25">
      <c r="A150" s="448">
        <v>141</v>
      </c>
      <c r="B150" s="714">
        <v>20037</v>
      </c>
      <c r="C150" s="711" t="s">
        <v>743</v>
      </c>
      <c r="D150" s="716">
        <v>10675.71</v>
      </c>
    </row>
    <row r="151" spans="1:4" x14ac:dyDescent="0.25">
      <c r="A151" s="448">
        <v>142</v>
      </c>
      <c r="B151" s="714">
        <v>20038</v>
      </c>
      <c r="C151" s="711" t="s">
        <v>744</v>
      </c>
      <c r="D151" s="716">
        <v>10675.71</v>
      </c>
    </row>
    <row r="152" spans="1:4" x14ac:dyDescent="0.25">
      <c r="A152" s="448">
        <v>143</v>
      </c>
      <c r="B152" s="714">
        <v>20039</v>
      </c>
      <c r="C152" s="711" t="s">
        <v>745</v>
      </c>
      <c r="D152" s="716">
        <v>10675.71</v>
      </c>
    </row>
    <row r="153" spans="1:4" x14ac:dyDescent="0.25">
      <c r="A153" s="448">
        <v>144</v>
      </c>
      <c r="B153" s="714">
        <v>20040</v>
      </c>
      <c r="C153" s="711" t="s">
        <v>746</v>
      </c>
      <c r="D153" s="716">
        <v>10675.71</v>
      </c>
    </row>
    <row r="154" spans="1:4" x14ac:dyDescent="0.25">
      <c r="A154" s="448">
        <v>145</v>
      </c>
      <c r="B154" s="714">
        <v>20041</v>
      </c>
      <c r="C154" s="711" t="s">
        <v>747</v>
      </c>
      <c r="D154" s="716">
        <v>10675.71</v>
      </c>
    </row>
    <row r="155" spans="1:4" x14ac:dyDescent="0.25">
      <c r="A155" s="448">
        <v>146</v>
      </c>
      <c r="B155" s="714">
        <v>20042</v>
      </c>
      <c r="C155" s="711" t="s">
        <v>748</v>
      </c>
      <c r="D155" s="716">
        <v>10675.71</v>
      </c>
    </row>
    <row r="156" spans="1:4" x14ac:dyDescent="0.25">
      <c r="A156" s="448">
        <v>147</v>
      </c>
      <c r="B156" s="714">
        <v>20043</v>
      </c>
      <c r="C156" s="711" t="s">
        <v>749</v>
      </c>
      <c r="D156" s="716">
        <v>10675.71</v>
      </c>
    </row>
    <row r="157" spans="1:4" x14ac:dyDescent="0.25">
      <c r="A157" s="448">
        <v>148</v>
      </c>
      <c r="B157" s="714">
        <v>20044</v>
      </c>
      <c r="C157" s="711" t="s">
        <v>750</v>
      </c>
      <c r="D157" s="716">
        <v>22079.9</v>
      </c>
    </row>
    <row r="158" spans="1:4" x14ac:dyDescent="0.25">
      <c r="A158" s="448">
        <v>149</v>
      </c>
      <c r="B158" s="714">
        <v>20045</v>
      </c>
      <c r="C158" s="711" t="s">
        <v>751</v>
      </c>
      <c r="D158" s="716">
        <v>63881.2</v>
      </c>
    </row>
    <row r="159" spans="1:4" x14ac:dyDescent="0.25">
      <c r="A159" s="448">
        <v>150</v>
      </c>
      <c r="B159" s="714">
        <v>20046</v>
      </c>
      <c r="C159" s="711" t="s">
        <v>752</v>
      </c>
      <c r="D159" s="716">
        <v>15503.4</v>
      </c>
    </row>
    <row r="160" spans="1:4" x14ac:dyDescent="0.25">
      <c r="A160" s="448">
        <v>151</v>
      </c>
      <c r="B160" s="714">
        <v>20047</v>
      </c>
      <c r="C160" s="711" t="s">
        <v>753</v>
      </c>
      <c r="D160" s="716">
        <v>9499</v>
      </c>
    </row>
    <row r="161" spans="1:4" x14ac:dyDescent="0.25">
      <c r="A161" s="448">
        <v>152</v>
      </c>
      <c r="B161" s="714">
        <v>20048</v>
      </c>
      <c r="C161" s="711" t="s">
        <v>754</v>
      </c>
      <c r="D161" s="716">
        <v>32433.83</v>
      </c>
    </row>
    <row r="162" spans="1:4" x14ac:dyDescent="0.25">
      <c r="A162" s="448">
        <v>153</v>
      </c>
      <c r="B162" s="714">
        <v>20049</v>
      </c>
      <c r="C162" s="711" t="s">
        <v>755</v>
      </c>
      <c r="D162" s="716">
        <v>32433.83</v>
      </c>
    </row>
    <row r="163" spans="1:4" x14ac:dyDescent="0.25">
      <c r="A163" s="448">
        <v>154</v>
      </c>
      <c r="B163" s="714">
        <v>20050</v>
      </c>
      <c r="C163" s="711" t="s">
        <v>756</v>
      </c>
      <c r="D163" s="716">
        <v>946.56</v>
      </c>
    </row>
    <row r="164" spans="1:4" x14ac:dyDescent="0.25">
      <c r="A164" s="448">
        <v>155</v>
      </c>
      <c r="B164" s="714">
        <v>20051</v>
      </c>
      <c r="C164" s="711" t="s">
        <v>757</v>
      </c>
      <c r="D164" s="716">
        <v>72308.600000000006</v>
      </c>
    </row>
    <row r="165" spans="1:4" x14ac:dyDescent="0.25">
      <c r="A165" s="448">
        <v>156</v>
      </c>
      <c r="B165" s="714">
        <v>20052</v>
      </c>
      <c r="C165" s="711" t="s">
        <v>758</v>
      </c>
      <c r="D165" s="716">
        <v>21584.73</v>
      </c>
    </row>
    <row r="166" spans="1:4" x14ac:dyDescent="0.25">
      <c r="A166" s="448">
        <v>157</v>
      </c>
      <c r="B166" s="714">
        <v>20053</v>
      </c>
      <c r="C166" s="711" t="s">
        <v>759</v>
      </c>
      <c r="D166" s="716">
        <v>29000</v>
      </c>
    </row>
    <row r="167" spans="1:4" x14ac:dyDescent="0.25">
      <c r="A167" s="448">
        <v>158</v>
      </c>
      <c r="B167" s="715">
        <v>20056</v>
      </c>
      <c r="C167" s="712" t="s">
        <v>760</v>
      </c>
      <c r="D167" s="717">
        <v>682.66</v>
      </c>
    </row>
    <row r="168" spans="1:4" x14ac:dyDescent="0.25">
      <c r="A168" s="448">
        <v>159</v>
      </c>
      <c r="B168" s="715">
        <v>20057</v>
      </c>
      <c r="C168" s="712" t="s">
        <v>761</v>
      </c>
      <c r="D168" s="717">
        <v>1920.96</v>
      </c>
    </row>
    <row r="169" spans="1:4" x14ac:dyDescent="0.25">
      <c r="A169" s="448">
        <v>160</v>
      </c>
      <c r="B169" s="715">
        <v>20058</v>
      </c>
      <c r="C169" s="712" t="s">
        <v>762</v>
      </c>
      <c r="D169" s="717">
        <v>1096.2</v>
      </c>
    </row>
    <row r="170" spans="1:4" x14ac:dyDescent="0.25">
      <c r="A170" s="448">
        <v>161</v>
      </c>
      <c r="B170" s="715">
        <v>20059</v>
      </c>
      <c r="C170" s="712" t="s">
        <v>763</v>
      </c>
      <c r="D170" s="717">
        <v>4322.8599999999997</v>
      </c>
    </row>
    <row r="171" spans="1:4" x14ac:dyDescent="0.25">
      <c r="A171" s="448">
        <v>162</v>
      </c>
      <c r="B171" s="715">
        <v>20060</v>
      </c>
      <c r="C171" s="712" t="s">
        <v>764</v>
      </c>
      <c r="D171" s="717">
        <v>80034.2</v>
      </c>
    </row>
    <row r="172" spans="1:4" x14ac:dyDescent="0.25">
      <c r="A172" s="448">
        <v>163</v>
      </c>
      <c r="B172" s="715">
        <v>20061</v>
      </c>
      <c r="C172" s="712" t="s">
        <v>1067</v>
      </c>
      <c r="D172" s="717">
        <v>48020.52</v>
      </c>
    </row>
    <row r="173" spans="1:4" x14ac:dyDescent="0.25">
      <c r="A173" s="448">
        <v>164</v>
      </c>
      <c r="B173" s="715">
        <v>20062</v>
      </c>
      <c r="C173" s="712" t="s">
        <v>765</v>
      </c>
      <c r="D173" s="717">
        <v>16077.6</v>
      </c>
    </row>
    <row r="174" spans="1:4" x14ac:dyDescent="0.25">
      <c r="A174" s="448">
        <v>165</v>
      </c>
      <c r="B174" s="715">
        <v>20064</v>
      </c>
      <c r="C174" s="712" t="s">
        <v>766</v>
      </c>
      <c r="D174" s="717">
        <v>64119</v>
      </c>
    </row>
    <row r="175" spans="1:4" x14ac:dyDescent="0.25">
      <c r="A175" s="448">
        <v>166</v>
      </c>
      <c r="B175" s="715">
        <v>20065</v>
      </c>
      <c r="C175" s="712" t="s">
        <v>767</v>
      </c>
      <c r="D175" s="717">
        <v>86420</v>
      </c>
    </row>
    <row r="176" spans="1:4" x14ac:dyDescent="0.25">
      <c r="A176" s="448">
        <v>167</v>
      </c>
      <c r="B176" s="715">
        <v>20066</v>
      </c>
      <c r="C176" s="712" t="s">
        <v>768</v>
      </c>
      <c r="D176" s="717">
        <v>25160.400000000001</v>
      </c>
    </row>
    <row r="177" spans="1:4" x14ac:dyDescent="0.25">
      <c r="A177" s="448">
        <v>168</v>
      </c>
      <c r="B177" s="715">
        <v>20067</v>
      </c>
      <c r="C177" s="712" t="s">
        <v>769</v>
      </c>
      <c r="D177" s="717">
        <v>80272</v>
      </c>
    </row>
    <row r="178" spans="1:4" x14ac:dyDescent="0.25">
      <c r="A178" s="448">
        <v>169</v>
      </c>
      <c r="B178" s="715">
        <v>20068</v>
      </c>
      <c r="C178" s="712" t="s">
        <v>770</v>
      </c>
      <c r="D178" s="717">
        <v>3584.4</v>
      </c>
    </row>
    <row r="179" spans="1:4" x14ac:dyDescent="0.25">
      <c r="A179" s="448">
        <v>170</v>
      </c>
      <c r="B179" s="715">
        <v>20069</v>
      </c>
      <c r="C179" s="712" t="s">
        <v>771</v>
      </c>
      <c r="D179" s="717">
        <v>25984.02</v>
      </c>
    </row>
    <row r="180" spans="1:4" x14ac:dyDescent="0.25">
      <c r="A180" s="448">
        <v>171</v>
      </c>
      <c r="B180" s="715">
        <v>20070</v>
      </c>
      <c r="C180" s="712" t="s">
        <v>772</v>
      </c>
      <c r="D180" s="717">
        <v>49969.66</v>
      </c>
    </row>
    <row r="181" spans="1:4" x14ac:dyDescent="0.25">
      <c r="A181" s="448">
        <v>172</v>
      </c>
      <c r="B181" s="715">
        <v>20071</v>
      </c>
      <c r="C181" s="712" t="s">
        <v>773</v>
      </c>
      <c r="D181" s="717">
        <v>42144.19</v>
      </c>
    </row>
    <row r="182" spans="1:4" x14ac:dyDescent="0.25">
      <c r="A182" s="448">
        <v>173</v>
      </c>
      <c r="B182" s="715">
        <v>20072</v>
      </c>
      <c r="C182" s="712" t="s">
        <v>774</v>
      </c>
      <c r="D182" s="717">
        <v>20748.38</v>
      </c>
    </row>
    <row r="183" spans="1:4" x14ac:dyDescent="0.25">
      <c r="A183" s="448">
        <v>174</v>
      </c>
      <c r="B183" s="715">
        <v>20073</v>
      </c>
      <c r="C183" s="712" t="s">
        <v>775</v>
      </c>
      <c r="D183" s="717">
        <v>13200.8</v>
      </c>
    </row>
    <row r="184" spans="1:4" x14ac:dyDescent="0.25">
      <c r="A184" s="448">
        <v>175</v>
      </c>
      <c r="B184" s="715">
        <v>20074</v>
      </c>
      <c r="C184" s="712" t="s">
        <v>776</v>
      </c>
      <c r="D184" s="717">
        <v>54856.4</v>
      </c>
    </row>
    <row r="185" spans="1:4" x14ac:dyDescent="0.25">
      <c r="A185" s="448">
        <v>176</v>
      </c>
      <c r="B185" s="715">
        <v>20075</v>
      </c>
      <c r="C185" s="712" t="s">
        <v>777</v>
      </c>
      <c r="D185" s="717">
        <v>243116.28</v>
      </c>
    </row>
    <row r="186" spans="1:4" x14ac:dyDescent="0.25">
      <c r="A186" s="448">
        <v>177</v>
      </c>
      <c r="B186" s="715">
        <v>20076</v>
      </c>
      <c r="C186" s="712" t="s">
        <v>778</v>
      </c>
      <c r="D186" s="717">
        <v>44001.120000000003</v>
      </c>
    </row>
    <row r="187" spans="1:4" x14ac:dyDescent="0.25">
      <c r="A187" s="448">
        <v>178</v>
      </c>
      <c r="B187" s="715">
        <v>20077</v>
      </c>
      <c r="C187" s="712" t="s">
        <v>779</v>
      </c>
      <c r="D187" s="717">
        <v>177020.64</v>
      </c>
    </row>
    <row r="188" spans="1:4" x14ac:dyDescent="0.25">
      <c r="A188" s="448">
        <v>179</v>
      </c>
      <c r="B188" s="715">
        <v>20078</v>
      </c>
      <c r="C188" s="712" t="s">
        <v>780</v>
      </c>
      <c r="D188" s="717">
        <v>51995.839999999997</v>
      </c>
    </row>
    <row r="189" spans="1:4" x14ac:dyDescent="0.25">
      <c r="A189" s="448">
        <v>180</v>
      </c>
      <c r="B189" s="715">
        <v>20079</v>
      </c>
      <c r="C189" s="712" t="s">
        <v>781</v>
      </c>
      <c r="D189" s="717">
        <v>43667.97</v>
      </c>
    </row>
    <row r="190" spans="1:4" x14ac:dyDescent="0.25">
      <c r="A190" s="448">
        <v>181</v>
      </c>
      <c r="B190" s="715">
        <v>20080</v>
      </c>
      <c r="C190" s="712" t="s">
        <v>782</v>
      </c>
      <c r="D190" s="717">
        <v>259525.32</v>
      </c>
    </row>
    <row r="191" spans="1:4" x14ac:dyDescent="0.25">
      <c r="A191" s="448">
        <v>182</v>
      </c>
      <c r="B191" s="715">
        <v>20081</v>
      </c>
      <c r="C191" s="712" t="s">
        <v>783</v>
      </c>
      <c r="D191" s="717">
        <v>50103.77</v>
      </c>
    </row>
    <row r="192" spans="1:4" x14ac:dyDescent="0.25">
      <c r="A192" s="448">
        <v>183</v>
      </c>
      <c r="B192" s="715">
        <v>20083</v>
      </c>
      <c r="C192" s="712" t="s">
        <v>784</v>
      </c>
      <c r="D192" s="717">
        <v>2053.1999999999998</v>
      </c>
    </row>
    <row r="193" spans="1:4" x14ac:dyDescent="0.25">
      <c r="A193" s="448">
        <v>184</v>
      </c>
      <c r="B193" s="715">
        <v>20084</v>
      </c>
      <c r="C193" s="712" t="s">
        <v>785</v>
      </c>
      <c r="D193" s="717">
        <v>1</v>
      </c>
    </row>
    <row r="194" spans="1:4" x14ac:dyDescent="0.25">
      <c r="A194" s="448">
        <v>185</v>
      </c>
      <c r="B194" s="715">
        <v>20085</v>
      </c>
      <c r="C194" s="712" t="s">
        <v>786</v>
      </c>
      <c r="D194" s="717">
        <v>1085684.6000000001</v>
      </c>
    </row>
    <row r="195" spans="1:4" x14ac:dyDescent="0.25">
      <c r="A195" s="448">
        <v>186</v>
      </c>
      <c r="B195" s="715">
        <v>20086</v>
      </c>
      <c r="C195" s="712" t="s">
        <v>787</v>
      </c>
      <c r="D195" s="717">
        <v>197780</v>
      </c>
    </row>
    <row r="196" spans="1:4" x14ac:dyDescent="0.25">
      <c r="A196" s="448">
        <v>187</v>
      </c>
      <c r="B196" s="715">
        <v>20087</v>
      </c>
      <c r="C196" s="712" t="s">
        <v>788</v>
      </c>
      <c r="D196" s="717">
        <v>75840.800000000003</v>
      </c>
    </row>
    <row r="197" spans="1:4" x14ac:dyDescent="0.25">
      <c r="A197" s="448">
        <v>188</v>
      </c>
      <c r="B197" s="715">
        <v>20088</v>
      </c>
      <c r="C197" s="712" t="s">
        <v>789</v>
      </c>
      <c r="D197" s="717">
        <v>11501.56</v>
      </c>
    </row>
    <row r="198" spans="1:4" x14ac:dyDescent="0.25">
      <c r="A198" s="448">
        <v>189</v>
      </c>
      <c r="B198" s="715">
        <v>20089</v>
      </c>
      <c r="C198" s="712" t="s">
        <v>790</v>
      </c>
      <c r="D198" s="717">
        <v>2055640.4</v>
      </c>
    </row>
    <row r="199" spans="1:4" x14ac:dyDescent="0.25">
      <c r="A199" s="448">
        <v>190</v>
      </c>
      <c r="B199" s="714">
        <v>30001</v>
      </c>
      <c r="C199" s="711" t="s">
        <v>791</v>
      </c>
      <c r="D199" s="716">
        <v>10250</v>
      </c>
    </row>
    <row r="200" spans="1:4" x14ac:dyDescent="0.25">
      <c r="A200" s="448">
        <v>191</v>
      </c>
      <c r="B200" s="714">
        <v>30002</v>
      </c>
      <c r="C200" s="711" t="s">
        <v>792</v>
      </c>
      <c r="D200" s="716">
        <v>1450</v>
      </c>
    </row>
    <row r="201" spans="1:4" x14ac:dyDescent="0.25">
      <c r="A201" s="448">
        <v>192</v>
      </c>
      <c r="B201" s="714">
        <v>30003</v>
      </c>
      <c r="C201" s="711" t="s">
        <v>793</v>
      </c>
      <c r="D201" s="716">
        <v>3828</v>
      </c>
    </row>
    <row r="202" spans="1:4" x14ac:dyDescent="0.25">
      <c r="A202" s="448">
        <v>193</v>
      </c>
      <c r="B202" s="714">
        <v>30004</v>
      </c>
      <c r="C202" s="711" t="s">
        <v>794</v>
      </c>
      <c r="D202" s="716">
        <v>4002</v>
      </c>
    </row>
    <row r="203" spans="1:4" x14ac:dyDescent="0.25">
      <c r="A203" s="448">
        <v>194</v>
      </c>
      <c r="B203" s="714">
        <v>30005</v>
      </c>
      <c r="C203" s="711" t="s">
        <v>795</v>
      </c>
      <c r="D203" s="716">
        <v>1276</v>
      </c>
    </row>
    <row r="204" spans="1:4" x14ac:dyDescent="0.25">
      <c r="A204" s="448">
        <v>195</v>
      </c>
      <c r="B204" s="714">
        <v>30006</v>
      </c>
      <c r="C204" s="711" t="s">
        <v>796</v>
      </c>
      <c r="D204" s="716">
        <v>5173.6000000000004</v>
      </c>
    </row>
    <row r="205" spans="1:4" x14ac:dyDescent="0.25">
      <c r="A205" s="448">
        <v>196</v>
      </c>
      <c r="B205" s="714">
        <v>30007</v>
      </c>
      <c r="C205" s="711" t="s">
        <v>797</v>
      </c>
      <c r="D205" s="716">
        <v>580</v>
      </c>
    </row>
    <row r="206" spans="1:4" x14ac:dyDescent="0.25">
      <c r="A206" s="448">
        <v>197</v>
      </c>
      <c r="B206" s="714">
        <v>30008</v>
      </c>
      <c r="C206" s="711" t="s">
        <v>798</v>
      </c>
      <c r="D206" s="716">
        <v>417.59</v>
      </c>
    </row>
    <row r="207" spans="1:4" x14ac:dyDescent="0.25">
      <c r="A207" s="448">
        <v>198</v>
      </c>
      <c r="B207" s="714">
        <v>30009</v>
      </c>
      <c r="C207" s="711" t="s">
        <v>799</v>
      </c>
      <c r="D207" s="716">
        <v>15479.04</v>
      </c>
    </row>
    <row r="208" spans="1:4" x14ac:dyDescent="0.25">
      <c r="A208" s="448">
        <v>199</v>
      </c>
      <c r="B208" s="714">
        <v>30010</v>
      </c>
      <c r="C208" s="711" t="s">
        <v>800</v>
      </c>
      <c r="D208" s="716">
        <v>1014188</v>
      </c>
    </row>
    <row r="209" spans="1:4" x14ac:dyDescent="0.25">
      <c r="A209" s="448">
        <v>200</v>
      </c>
      <c r="B209" s="714">
        <v>30011</v>
      </c>
      <c r="C209" s="711" t="s">
        <v>801</v>
      </c>
      <c r="D209" s="716">
        <v>4582</v>
      </c>
    </row>
    <row r="210" spans="1:4" x14ac:dyDescent="0.25">
      <c r="A210" s="448">
        <v>201</v>
      </c>
      <c r="B210" s="714">
        <v>30012</v>
      </c>
      <c r="C210" s="711" t="s">
        <v>802</v>
      </c>
      <c r="D210" s="716">
        <v>58232</v>
      </c>
    </row>
    <row r="211" spans="1:4" x14ac:dyDescent="0.25">
      <c r="A211" s="448">
        <v>202</v>
      </c>
      <c r="B211" s="714">
        <v>30013</v>
      </c>
      <c r="C211" s="711" t="s">
        <v>803</v>
      </c>
      <c r="D211" s="716">
        <v>23190.720000000001</v>
      </c>
    </row>
    <row r="212" spans="1:4" x14ac:dyDescent="0.25">
      <c r="A212" s="448">
        <v>203</v>
      </c>
      <c r="B212" s="714">
        <v>30014</v>
      </c>
      <c r="C212" s="711" t="s">
        <v>804</v>
      </c>
      <c r="D212" s="716">
        <v>72836.399999999994</v>
      </c>
    </row>
    <row r="213" spans="1:4" x14ac:dyDescent="0.25">
      <c r="A213" s="448">
        <v>204</v>
      </c>
      <c r="B213" s="714">
        <v>30015</v>
      </c>
      <c r="C213" s="711" t="s">
        <v>805</v>
      </c>
      <c r="D213" s="716">
        <v>1118500</v>
      </c>
    </row>
    <row r="214" spans="1:4" x14ac:dyDescent="0.25">
      <c r="A214" s="448">
        <v>205</v>
      </c>
      <c r="B214" s="714">
        <v>30016</v>
      </c>
      <c r="C214" s="711" t="s">
        <v>806</v>
      </c>
      <c r="D214" s="716">
        <v>103578.85</v>
      </c>
    </row>
    <row r="215" spans="1:4" x14ac:dyDescent="0.25">
      <c r="A215" s="448">
        <v>206</v>
      </c>
      <c r="B215" s="714">
        <v>30017</v>
      </c>
      <c r="C215" s="711" t="s">
        <v>807</v>
      </c>
      <c r="D215" s="716">
        <v>2346.1</v>
      </c>
    </row>
    <row r="216" spans="1:4" x14ac:dyDescent="0.25">
      <c r="A216" s="448">
        <v>207</v>
      </c>
      <c r="B216" s="714">
        <v>30018</v>
      </c>
      <c r="C216" s="711" t="s">
        <v>808</v>
      </c>
      <c r="D216" s="716">
        <v>45820</v>
      </c>
    </row>
    <row r="217" spans="1:4" x14ac:dyDescent="0.25">
      <c r="A217" s="448">
        <v>208</v>
      </c>
      <c r="B217" s="714">
        <v>30019</v>
      </c>
      <c r="C217" s="711" t="s">
        <v>809</v>
      </c>
      <c r="D217" s="716">
        <v>8751.6200000000008</v>
      </c>
    </row>
    <row r="218" spans="1:4" x14ac:dyDescent="0.25">
      <c r="A218" s="448">
        <v>209</v>
      </c>
      <c r="B218" s="714">
        <v>30020</v>
      </c>
      <c r="C218" s="711" t="s">
        <v>810</v>
      </c>
      <c r="D218" s="716">
        <v>5871.92</v>
      </c>
    </row>
    <row r="219" spans="1:4" x14ac:dyDescent="0.25">
      <c r="A219" s="448">
        <v>210</v>
      </c>
      <c r="B219" s="714">
        <v>30021</v>
      </c>
      <c r="C219" s="711" t="s">
        <v>811</v>
      </c>
      <c r="D219" s="716">
        <v>3697.39</v>
      </c>
    </row>
    <row r="220" spans="1:4" x14ac:dyDescent="0.25">
      <c r="A220" s="448">
        <v>211</v>
      </c>
      <c r="B220" s="714">
        <v>30022</v>
      </c>
      <c r="C220" s="711" t="s">
        <v>812</v>
      </c>
      <c r="D220" s="716">
        <v>17642.78</v>
      </c>
    </row>
    <row r="221" spans="1:4" x14ac:dyDescent="0.25">
      <c r="A221" s="448">
        <v>212</v>
      </c>
      <c r="B221" s="714">
        <v>40001</v>
      </c>
      <c r="C221" s="711" t="s">
        <v>813</v>
      </c>
      <c r="D221" s="716">
        <v>6473.97</v>
      </c>
    </row>
    <row r="222" spans="1:4" x14ac:dyDescent="0.25">
      <c r="A222" s="448">
        <v>213</v>
      </c>
      <c r="B222" s="714">
        <v>40002</v>
      </c>
      <c r="C222" s="711" t="s">
        <v>814</v>
      </c>
      <c r="D222" s="716">
        <v>742.56</v>
      </c>
    </row>
    <row r="223" spans="1:4" x14ac:dyDescent="0.25">
      <c r="A223" s="448">
        <v>214</v>
      </c>
      <c r="B223" s="714">
        <v>40003</v>
      </c>
      <c r="C223" s="711" t="s">
        <v>815</v>
      </c>
      <c r="D223" s="716">
        <v>14929.2</v>
      </c>
    </row>
    <row r="224" spans="1:4" x14ac:dyDescent="0.25">
      <c r="A224" s="448">
        <v>215</v>
      </c>
      <c r="B224" s="714">
        <v>40004</v>
      </c>
      <c r="C224" s="711" t="s">
        <v>816</v>
      </c>
      <c r="D224" s="716">
        <v>5927.6</v>
      </c>
    </row>
    <row r="225" spans="1:4" x14ac:dyDescent="0.25">
      <c r="A225" s="448">
        <v>216</v>
      </c>
      <c r="B225" s="714">
        <v>40005</v>
      </c>
      <c r="C225" s="711" t="s">
        <v>817</v>
      </c>
      <c r="D225" s="716">
        <v>47420.800000000003</v>
      </c>
    </row>
    <row r="226" spans="1:4" x14ac:dyDescent="0.25">
      <c r="A226" s="448">
        <v>217</v>
      </c>
      <c r="B226" s="714">
        <v>40006</v>
      </c>
      <c r="C226" s="711" t="s">
        <v>818</v>
      </c>
      <c r="D226" s="716">
        <v>599</v>
      </c>
    </row>
    <row r="227" spans="1:4" x14ac:dyDescent="0.25">
      <c r="A227" s="448">
        <v>218</v>
      </c>
      <c r="B227" s="714">
        <v>40007</v>
      </c>
      <c r="C227" s="711" t="s">
        <v>819</v>
      </c>
      <c r="D227" s="716">
        <v>26622</v>
      </c>
    </row>
    <row r="228" spans="1:4" x14ac:dyDescent="0.25">
      <c r="A228" s="448">
        <v>219</v>
      </c>
      <c r="B228" s="714">
        <v>40008</v>
      </c>
      <c r="C228" s="711" t="s">
        <v>820</v>
      </c>
      <c r="D228" s="716">
        <v>42050</v>
      </c>
    </row>
    <row r="229" spans="1:4" x14ac:dyDescent="0.25">
      <c r="A229" s="448">
        <v>220</v>
      </c>
      <c r="B229" s="714">
        <v>40009</v>
      </c>
      <c r="C229" s="711" t="s">
        <v>821</v>
      </c>
      <c r="D229" s="716">
        <v>1218</v>
      </c>
    </row>
    <row r="230" spans="1:4" x14ac:dyDescent="0.25">
      <c r="A230" s="448">
        <v>221</v>
      </c>
      <c r="B230" s="714">
        <v>40010</v>
      </c>
      <c r="C230" s="711" t="s">
        <v>822</v>
      </c>
      <c r="D230" s="716">
        <v>15370</v>
      </c>
    </row>
    <row r="231" spans="1:4" x14ac:dyDescent="0.25">
      <c r="A231" s="448">
        <v>222</v>
      </c>
      <c r="B231" s="714">
        <v>40011</v>
      </c>
      <c r="C231" s="711" t="s">
        <v>823</v>
      </c>
      <c r="D231" s="716">
        <v>3688.8</v>
      </c>
    </row>
    <row r="232" spans="1:4" x14ac:dyDescent="0.25">
      <c r="A232" s="448">
        <v>223</v>
      </c>
      <c r="B232" s="714">
        <v>40012</v>
      </c>
      <c r="C232" s="711" t="s">
        <v>824</v>
      </c>
      <c r="D232" s="716">
        <v>3688.8</v>
      </c>
    </row>
    <row r="233" spans="1:4" x14ac:dyDescent="0.25">
      <c r="A233" s="448">
        <v>224</v>
      </c>
      <c r="B233" s="714">
        <v>40013</v>
      </c>
      <c r="C233" s="711" t="s">
        <v>825</v>
      </c>
      <c r="D233" s="716">
        <v>3688.8</v>
      </c>
    </row>
    <row r="234" spans="1:4" x14ac:dyDescent="0.25">
      <c r="A234" s="448">
        <v>225</v>
      </c>
      <c r="B234" s="714">
        <v>40014</v>
      </c>
      <c r="C234" s="711" t="s">
        <v>826</v>
      </c>
      <c r="D234" s="716">
        <v>62483.4</v>
      </c>
    </row>
    <row r="235" spans="1:4" x14ac:dyDescent="0.25">
      <c r="A235" s="448">
        <v>226</v>
      </c>
      <c r="B235" s="714">
        <v>40015</v>
      </c>
      <c r="C235" s="711" t="s">
        <v>827</v>
      </c>
      <c r="D235" s="716">
        <v>86372.7</v>
      </c>
    </row>
    <row r="236" spans="1:4" x14ac:dyDescent="0.25">
      <c r="A236" s="448">
        <v>227</v>
      </c>
      <c r="B236" s="714">
        <v>40016</v>
      </c>
      <c r="C236" s="711" t="s">
        <v>828</v>
      </c>
      <c r="D236" s="716">
        <v>14886.74</v>
      </c>
    </row>
    <row r="237" spans="1:4" x14ac:dyDescent="0.25">
      <c r="A237" s="448">
        <v>228</v>
      </c>
      <c r="B237" s="714">
        <v>40017</v>
      </c>
      <c r="C237" s="711" t="s">
        <v>829</v>
      </c>
      <c r="D237" s="716">
        <v>7467.73</v>
      </c>
    </row>
    <row r="238" spans="1:4" x14ac:dyDescent="0.25">
      <c r="A238" s="448">
        <v>229</v>
      </c>
      <c r="B238" s="714">
        <v>41001</v>
      </c>
      <c r="C238" s="711" t="s">
        <v>830</v>
      </c>
      <c r="D238" s="716">
        <v>295900</v>
      </c>
    </row>
    <row r="239" spans="1:4" x14ac:dyDescent="0.25">
      <c r="A239" s="448">
        <v>230</v>
      </c>
      <c r="B239" s="714">
        <v>41002</v>
      </c>
      <c r="C239" s="711" t="s">
        <v>831</v>
      </c>
      <c r="D239" s="716">
        <v>199400</v>
      </c>
    </row>
    <row r="240" spans="1:4" x14ac:dyDescent="0.25">
      <c r="A240" s="448">
        <v>231</v>
      </c>
      <c r="B240" s="714">
        <v>41003</v>
      </c>
      <c r="C240" s="711" t="s">
        <v>832</v>
      </c>
      <c r="D240" s="716">
        <v>246500</v>
      </c>
    </row>
    <row r="241" spans="1:4" x14ac:dyDescent="0.25">
      <c r="A241" s="448">
        <v>232</v>
      </c>
      <c r="B241" s="714">
        <v>41004</v>
      </c>
      <c r="C241" s="711" t="s">
        <v>833</v>
      </c>
      <c r="D241" s="716">
        <v>246500</v>
      </c>
    </row>
    <row r="242" spans="1:4" x14ac:dyDescent="0.25">
      <c r="A242" s="448">
        <v>233</v>
      </c>
      <c r="B242" s="714">
        <v>41005</v>
      </c>
      <c r="C242" s="711" t="s">
        <v>834</v>
      </c>
      <c r="D242" s="716">
        <v>246500</v>
      </c>
    </row>
    <row r="243" spans="1:4" x14ac:dyDescent="0.25">
      <c r="A243" s="448">
        <v>234</v>
      </c>
      <c r="B243" s="714">
        <v>41006</v>
      </c>
      <c r="C243" s="711" t="s">
        <v>835</v>
      </c>
      <c r="D243" s="716">
        <v>224000</v>
      </c>
    </row>
    <row r="244" spans="1:4" x14ac:dyDescent="0.25">
      <c r="A244" s="448">
        <v>235</v>
      </c>
      <c r="B244" s="714">
        <v>41007</v>
      </c>
      <c r="C244" s="711" t="s">
        <v>836</v>
      </c>
      <c r="D244" s="716">
        <v>224000</v>
      </c>
    </row>
    <row r="245" spans="1:4" x14ac:dyDescent="0.25">
      <c r="A245" s="448">
        <v>236</v>
      </c>
      <c r="B245" s="714">
        <v>41008</v>
      </c>
      <c r="C245" s="711" t="s">
        <v>837</v>
      </c>
      <c r="D245" s="716">
        <v>224000</v>
      </c>
    </row>
    <row r="246" spans="1:4" x14ac:dyDescent="0.25">
      <c r="A246" s="448">
        <v>237</v>
      </c>
      <c r="B246" s="714">
        <v>41009</v>
      </c>
      <c r="C246" s="711" t="s">
        <v>838</v>
      </c>
      <c r="D246" s="716">
        <v>224000</v>
      </c>
    </row>
    <row r="247" spans="1:4" x14ac:dyDescent="0.25">
      <c r="A247" s="448">
        <v>238</v>
      </c>
      <c r="B247" s="714">
        <v>41010</v>
      </c>
      <c r="C247" s="711" t="s">
        <v>839</v>
      </c>
      <c r="D247" s="716">
        <v>224000</v>
      </c>
    </row>
    <row r="248" spans="1:4" x14ac:dyDescent="0.25">
      <c r="A248" s="448">
        <v>239</v>
      </c>
      <c r="B248" s="714">
        <v>41011</v>
      </c>
      <c r="C248" s="711" t="s">
        <v>840</v>
      </c>
      <c r="D248" s="716">
        <v>224000</v>
      </c>
    </row>
    <row r="249" spans="1:4" x14ac:dyDescent="0.25">
      <c r="A249" s="448">
        <v>240</v>
      </c>
      <c r="B249" s="714">
        <v>41012</v>
      </c>
      <c r="C249" s="711" t="s">
        <v>841</v>
      </c>
      <c r="D249" s="716">
        <v>224000</v>
      </c>
    </row>
    <row r="250" spans="1:4" x14ac:dyDescent="0.25">
      <c r="A250" s="448">
        <v>241</v>
      </c>
      <c r="B250" s="714">
        <v>41013</v>
      </c>
      <c r="C250" s="711" t="s">
        <v>842</v>
      </c>
      <c r="D250" s="716">
        <v>183225</v>
      </c>
    </row>
    <row r="251" spans="1:4" x14ac:dyDescent="0.25">
      <c r="A251" s="448">
        <v>242</v>
      </c>
      <c r="B251" s="714">
        <v>41014</v>
      </c>
      <c r="C251" s="711" t="s">
        <v>843</v>
      </c>
      <c r="D251" s="716">
        <v>183225</v>
      </c>
    </row>
    <row r="252" spans="1:4" x14ac:dyDescent="0.25">
      <c r="A252" s="448">
        <v>243</v>
      </c>
      <c r="B252" s="714">
        <v>41015</v>
      </c>
      <c r="C252" s="711" t="s">
        <v>844</v>
      </c>
      <c r="D252" s="716">
        <v>183225</v>
      </c>
    </row>
    <row r="253" spans="1:4" x14ac:dyDescent="0.25">
      <c r="A253" s="448">
        <v>244</v>
      </c>
      <c r="B253" s="714">
        <v>41016</v>
      </c>
      <c r="C253" s="711" t="s">
        <v>845</v>
      </c>
      <c r="D253" s="716">
        <v>183225</v>
      </c>
    </row>
    <row r="254" spans="1:4" x14ac:dyDescent="0.25">
      <c r="A254" s="448">
        <v>245</v>
      </c>
      <c r="B254" s="714">
        <v>41017</v>
      </c>
      <c r="C254" s="711" t="s">
        <v>846</v>
      </c>
      <c r="D254" s="716">
        <v>183225</v>
      </c>
    </row>
    <row r="255" spans="1:4" x14ac:dyDescent="0.25">
      <c r="A255" s="448">
        <v>246</v>
      </c>
      <c r="B255" s="714">
        <v>41018</v>
      </c>
      <c r="C255" s="711" t="s">
        <v>847</v>
      </c>
      <c r="D255" s="716">
        <v>183225</v>
      </c>
    </row>
    <row r="256" spans="1:4" x14ac:dyDescent="0.25">
      <c r="A256" s="448">
        <v>247</v>
      </c>
      <c r="B256" s="714">
        <v>41019</v>
      </c>
      <c r="C256" s="711" t="s">
        <v>848</v>
      </c>
      <c r="D256" s="716">
        <v>183225</v>
      </c>
    </row>
    <row r="257" spans="1:4" x14ac:dyDescent="0.25">
      <c r="A257" s="448">
        <v>248</v>
      </c>
      <c r="B257" s="714">
        <v>41020</v>
      </c>
      <c r="C257" s="711" t="s">
        <v>849</v>
      </c>
      <c r="D257" s="716">
        <v>183225</v>
      </c>
    </row>
    <row r="258" spans="1:4" x14ac:dyDescent="0.25">
      <c r="A258" s="448">
        <v>249</v>
      </c>
      <c r="B258" s="714">
        <v>41021</v>
      </c>
      <c r="C258" s="711" t="s">
        <v>850</v>
      </c>
      <c r="D258" s="716">
        <v>183225</v>
      </c>
    </row>
    <row r="259" spans="1:4" x14ac:dyDescent="0.25">
      <c r="A259" s="448">
        <v>250</v>
      </c>
      <c r="B259" s="714">
        <v>41022</v>
      </c>
      <c r="C259" s="711" t="s">
        <v>851</v>
      </c>
      <c r="D259" s="716">
        <v>183225</v>
      </c>
    </row>
    <row r="260" spans="1:4" x14ac:dyDescent="0.25">
      <c r="A260" s="448">
        <v>251</v>
      </c>
      <c r="B260" s="714">
        <v>41023</v>
      </c>
      <c r="C260" s="711" t="s">
        <v>852</v>
      </c>
      <c r="D260" s="716">
        <v>250059</v>
      </c>
    </row>
    <row r="261" spans="1:4" x14ac:dyDescent="0.25">
      <c r="A261" s="448">
        <v>252</v>
      </c>
      <c r="B261" s="714">
        <v>43001</v>
      </c>
      <c r="C261" s="711" t="s">
        <v>853</v>
      </c>
      <c r="D261" s="716">
        <v>23664</v>
      </c>
    </row>
    <row r="262" spans="1:4" x14ac:dyDescent="0.25">
      <c r="A262" s="448">
        <v>253</v>
      </c>
      <c r="B262" s="714">
        <v>43002</v>
      </c>
      <c r="C262" s="711" t="s">
        <v>854</v>
      </c>
      <c r="D262" s="716">
        <v>32422</v>
      </c>
    </row>
    <row r="263" spans="1:4" x14ac:dyDescent="0.25">
      <c r="A263" s="448">
        <v>254</v>
      </c>
      <c r="B263" s="714">
        <v>43003</v>
      </c>
      <c r="C263" s="711" t="s">
        <v>855</v>
      </c>
      <c r="D263" s="716">
        <v>40576.800000000003</v>
      </c>
    </row>
    <row r="264" spans="1:4" x14ac:dyDescent="0.25">
      <c r="A264" s="448">
        <v>255</v>
      </c>
      <c r="B264" s="714">
        <v>43004</v>
      </c>
      <c r="C264" s="711" t="s">
        <v>856</v>
      </c>
      <c r="D264" s="716">
        <v>2302.02</v>
      </c>
    </row>
    <row r="265" spans="1:4" x14ac:dyDescent="0.25">
      <c r="A265" s="448">
        <v>256</v>
      </c>
      <c r="B265" s="714">
        <v>43005</v>
      </c>
      <c r="C265" s="711" t="s">
        <v>857</v>
      </c>
      <c r="D265" s="716">
        <v>3190</v>
      </c>
    </row>
    <row r="266" spans="1:4" x14ac:dyDescent="0.25">
      <c r="A266" s="448">
        <v>257</v>
      </c>
      <c r="B266" s="714">
        <v>43006</v>
      </c>
      <c r="C266" s="711" t="s">
        <v>858</v>
      </c>
      <c r="D266" s="716">
        <v>922.2</v>
      </c>
    </row>
    <row r="267" spans="1:4" x14ac:dyDescent="0.25">
      <c r="A267" s="448">
        <v>258</v>
      </c>
      <c r="B267" s="714">
        <v>43007</v>
      </c>
      <c r="C267" s="711" t="s">
        <v>859</v>
      </c>
      <c r="D267" s="716">
        <v>2999</v>
      </c>
    </row>
    <row r="268" spans="1:4" x14ac:dyDescent="0.25">
      <c r="A268" s="448">
        <v>259</v>
      </c>
      <c r="B268" s="714">
        <v>43008</v>
      </c>
      <c r="C268" s="711" t="s">
        <v>860</v>
      </c>
      <c r="D268" s="716">
        <v>2600</v>
      </c>
    </row>
    <row r="269" spans="1:4" x14ac:dyDescent="0.25">
      <c r="A269" s="448">
        <v>260</v>
      </c>
      <c r="B269" s="714">
        <v>43009</v>
      </c>
      <c r="C269" s="711" t="s">
        <v>861</v>
      </c>
      <c r="D269" s="716">
        <v>2227.9</v>
      </c>
    </row>
    <row r="270" spans="1:4" x14ac:dyDescent="0.25">
      <c r="A270" s="448">
        <v>261</v>
      </c>
      <c r="B270" s="714">
        <v>43010</v>
      </c>
      <c r="C270" s="711" t="s">
        <v>862</v>
      </c>
      <c r="D270" s="716">
        <v>22717.5</v>
      </c>
    </row>
    <row r="271" spans="1:4" x14ac:dyDescent="0.25">
      <c r="A271" s="448">
        <v>262</v>
      </c>
      <c r="B271" s="714">
        <v>43011</v>
      </c>
      <c r="C271" s="711" t="s">
        <v>863</v>
      </c>
      <c r="D271" s="716">
        <v>2700</v>
      </c>
    </row>
    <row r="272" spans="1:4" x14ac:dyDescent="0.25">
      <c r="A272" s="448">
        <v>263</v>
      </c>
      <c r="B272" s="714">
        <v>43012</v>
      </c>
      <c r="C272" s="711" t="s">
        <v>942</v>
      </c>
      <c r="D272" s="716">
        <v>15200</v>
      </c>
    </row>
    <row r="273" spans="1:4" x14ac:dyDescent="0.25">
      <c r="A273" s="448">
        <v>264</v>
      </c>
      <c r="B273" s="714">
        <v>43013</v>
      </c>
      <c r="C273" s="711" t="s">
        <v>943</v>
      </c>
      <c r="D273" s="716">
        <v>9600</v>
      </c>
    </row>
    <row r="274" spans="1:4" x14ac:dyDescent="0.25">
      <c r="A274" s="448">
        <v>265</v>
      </c>
      <c r="B274" s="714">
        <v>43014</v>
      </c>
      <c r="C274" s="711" t="s">
        <v>944</v>
      </c>
      <c r="D274" s="716">
        <v>21299.97</v>
      </c>
    </row>
    <row r="275" spans="1:4" x14ac:dyDescent="0.25">
      <c r="A275" s="448">
        <v>266</v>
      </c>
      <c r="B275" s="714">
        <v>46001</v>
      </c>
      <c r="C275" s="711" t="s">
        <v>864</v>
      </c>
      <c r="D275" s="716">
        <v>6375.36</v>
      </c>
    </row>
    <row r="276" spans="1:4" x14ac:dyDescent="0.25">
      <c r="A276" s="448">
        <v>267</v>
      </c>
      <c r="B276" s="714">
        <v>46002</v>
      </c>
      <c r="C276" s="711" t="s">
        <v>865</v>
      </c>
      <c r="D276" s="716">
        <v>3994.55</v>
      </c>
    </row>
    <row r="277" spans="1:4" s="546" customFormat="1" x14ac:dyDescent="0.25">
      <c r="A277" s="448">
        <v>268</v>
      </c>
      <c r="B277" s="714">
        <v>46003</v>
      </c>
      <c r="C277" s="711" t="s">
        <v>866</v>
      </c>
      <c r="D277" s="716">
        <v>53258.67</v>
      </c>
    </row>
    <row r="278" spans="1:4" s="546" customFormat="1" x14ac:dyDescent="0.25">
      <c r="A278" s="448">
        <v>269</v>
      </c>
      <c r="B278" s="714">
        <v>46004</v>
      </c>
      <c r="C278" s="711" t="s">
        <v>867</v>
      </c>
      <c r="D278" s="716">
        <v>12707.83</v>
      </c>
    </row>
    <row r="279" spans="1:4" s="546" customFormat="1" x14ac:dyDescent="0.25">
      <c r="A279" s="448">
        <v>270</v>
      </c>
      <c r="B279" s="714">
        <v>91001</v>
      </c>
      <c r="C279" s="711" t="s">
        <v>868</v>
      </c>
      <c r="D279" s="716">
        <v>848629.3</v>
      </c>
    </row>
    <row r="280" spans="1:4" x14ac:dyDescent="0.25">
      <c r="A280" s="448">
        <v>271</v>
      </c>
      <c r="B280" s="714">
        <v>91002</v>
      </c>
      <c r="C280" s="711" t="s">
        <v>869</v>
      </c>
      <c r="D280" s="716">
        <v>37568.300000000003</v>
      </c>
    </row>
    <row r="281" spans="1:4" x14ac:dyDescent="0.25">
      <c r="A281" s="448">
        <v>272</v>
      </c>
      <c r="B281" s="714">
        <v>91003</v>
      </c>
      <c r="C281" s="711" t="s">
        <v>870</v>
      </c>
      <c r="D281" s="716">
        <v>31946.400000000001</v>
      </c>
    </row>
    <row r="282" spans="1:4" x14ac:dyDescent="0.25">
      <c r="A282" s="448">
        <v>273</v>
      </c>
      <c r="B282" s="714">
        <v>91004</v>
      </c>
      <c r="C282" s="711" t="s">
        <v>871</v>
      </c>
      <c r="D282" s="716">
        <v>93020.4</v>
      </c>
    </row>
    <row r="283" spans="1:4" x14ac:dyDescent="0.25">
      <c r="A283" s="448">
        <v>274</v>
      </c>
      <c r="B283" s="714">
        <v>91005</v>
      </c>
      <c r="C283" s="711" t="s">
        <v>872</v>
      </c>
      <c r="D283" s="716">
        <v>156961.9</v>
      </c>
    </row>
    <row r="284" spans="1:4" x14ac:dyDescent="0.25">
      <c r="A284" s="448">
        <v>275</v>
      </c>
      <c r="B284" s="714">
        <v>91006</v>
      </c>
      <c r="C284" s="711" t="s">
        <v>873</v>
      </c>
      <c r="D284" s="716">
        <v>490401.4</v>
      </c>
    </row>
    <row r="285" spans="1:4" x14ac:dyDescent="0.25">
      <c r="A285" s="448">
        <v>276</v>
      </c>
      <c r="B285" s="714">
        <v>91007</v>
      </c>
      <c r="C285" s="711" t="s">
        <v>874</v>
      </c>
      <c r="D285" s="716">
        <v>30692.400000000001</v>
      </c>
    </row>
    <row r="286" spans="1:4" x14ac:dyDescent="0.25">
      <c r="A286" s="448">
        <v>277</v>
      </c>
      <c r="B286" s="714">
        <v>91008</v>
      </c>
      <c r="C286" s="711" t="s">
        <v>875</v>
      </c>
      <c r="D286" s="716">
        <v>101607.9</v>
      </c>
    </row>
    <row r="287" spans="1:4" x14ac:dyDescent="0.25">
      <c r="A287" s="448">
        <v>278</v>
      </c>
      <c r="B287" s="714">
        <v>91009</v>
      </c>
      <c r="C287" s="711" t="s">
        <v>876</v>
      </c>
      <c r="D287" s="716">
        <v>97903.8</v>
      </c>
    </row>
    <row r="288" spans="1:4" x14ac:dyDescent="0.25">
      <c r="A288" s="448">
        <v>279</v>
      </c>
      <c r="B288" s="714">
        <v>91010</v>
      </c>
      <c r="C288" s="711" t="s">
        <v>877</v>
      </c>
      <c r="D288" s="716">
        <v>14720.9</v>
      </c>
    </row>
    <row r="289" spans="1:4" x14ac:dyDescent="0.25">
      <c r="A289" s="448">
        <v>280</v>
      </c>
      <c r="B289" s="714">
        <v>91011</v>
      </c>
      <c r="C289" s="711" t="s">
        <v>878</v>
      </c>
      <c r="D289" s="716">
        <v>40094.18</v>
      </c>
    </row>
    <row r="290" spans="1:4" x14ac:dyDescent="0.25">
      <c r="A290" s="448">
        <v>281</v>
      </c>
      <c r="B290" s="714">
        <v>91012</v>
      </c>
      <c r="C290" s="711" t="s">
        <v>879</v>
      </c>
      <c r="D290" s="716">
        <v>12707.83</v>
      </c>
    </row>
    <row r="291" spans="1:4" x14ac:dyDescent="0.25">
      <c r="A291" s="448">
        <v>282</v>
      </c>
      <c r="B291" s="714">
        <v>91013</v>
      </c>
      <c r="C291" s="711" t="s">
        <v>880</v>
      </c>
      <c r="D291" s="716">
        <v>208791.88</v>
      </c>
    </row>
    <row r="292" spans="1:4" x14ac:dyDescent="0.25">
      <c r="A292" s="448">
        <v>283</v>
      </c>
      <c r="B292" s="714">
        <v>91014</v>
      </c>
      <c r="C292" s="711" t="s">
        <v>881</v>
      </c>
      <c r="D292" s="716">
        <v>8688.4</v>
      </c>
    </row>
    <row r="293" spans="1:4" x14ac:dyDescent="0.25">
      <c r="A293" s="448">
        <v>284</v>
      </c>
      <c r="B293" s="714">
        <v>91015</v>
      </c>
      <c r="C293" s="711" t="s">
        <v>882</v>
      </c>
      <c r="D293" s="716">
        <v>305813.12</v>
      </c>
    </row>
    <row r="294" spans="1:4" x14ac:dyDescent="0.25">
      <c r="A294" s="448">
        <v>285</v>
      </c>
      <c r="B294" s="714">
        <v>91016</v>
      </c>
      <c r="C294" s="711" t="s">
        <v>883</v>
      </c>
      <c r="D294" s="716">
        <v>71984.960000000006</v>
      </c>
    </row>
    <row r="295" spans="1:4" ht="15.75" thickBot="1" x14ac:dyDescent="0.3">
      <c r="A295" s="448">
        <v>286</v>
      </c>
      <c r="B295" s="714">
        <v>91018</v>
      </c>
      <c r="C295" s="711" t="s">
        <v>1068</v>
      </c>
      <c r="D295" s="718">
        <v>11600</v>
      </c>
    </row>
    <row r="296" spans="1:4" ht="15.75" thickBot="1" x14ac:dyDescent="0.3">
      <c r="A296" s="448"/>
      <c r="B296" s="454"/>
      <c r="C296" s="709" t="s">
        <v>225</v>
      </c>
      <c r="D296" s="708">
        <f>SUM(D10:D295)</f>
        <v>17509753.719999999</v>
      </c>
    </row>
    <row r="297" spans="1:4" x14ac:dyDescent="0.25">
      <c r="A297" s="448"/>
      <c r="B297" s="449"/>
      <c r="C297" s="447"/>
      <c r="D297" s="456"/>
    </row>
    <row r="298" spans="1:4" x14ac:dyDescent="0.25">
      <c r="A298" s="448"/>
      <c r="B298" s="449"/>
      <c r="C298" s="457" t="s">
        <v>884</v>
      </c>
      <c r="D298" s="451"/>
    </row>
    <row r="299" spans="1:4" x14ac:dyDescent="0.25">
      <c r="A299" s="448">
        <v>1</v>
      </c>
      <c r="B299" s="449">
        <v>51001</v>
      </c>
      <c r="C299" s="450" t="s">
        <v>885</v>
      </c>
      <c r="D299" s="451">
        <v>25061.57</v>
      </c>
    </row>
    <row r="300" spans="1:4" x14ac:dyDescent="0.25">
      <c r="A300" s="448">
        <v>2</v>
      </c>
      <c r="B300" s="449">
        <v>51002</v>
      </c>
      <c r="C300" s="450" t="s">
        <v>886</v>
      </c>
      <c r="D300" s="451">
        <v>11173.56</v>
      </c>
    </row>
    <row r="301" spans="1:4" x14ac:dyDescent="0.25">
      <c r="A301" s="448">
        <v>3</v>
      </c>
      <c r="B301" s="449">
        <v>51003</v>
      </c>
      <c r="C301" s="450" t="s">
        <v>887</v>
      </c>
      <c r="D301" s="451">
        <v>27850.44</v>
      </c>
    </row>
    <row r="302" spans="1:4" x14ac:dyDescent="0.25">
      <c r="A302" s="448">
        <v>4</v>
      </c>
      <c r="B302" s="449">
        <v>51004</v>
      </c>
      <c r="C302" s="450" t="s">
        <v>888</v>
      </c>
      <c r="D302" s="451">
        <v>40793.72</v>
      </c>
    </row>
    <row r="303" spans="1:4" x14ac:dyDescent="0.25">
      <c r="A303" s="448">
        <v>5</v>
      </c>
      <c r="B303" s="449">
        <v>51005</v>
      </c>
      <c r="C303" s="450" t="s">
        <v>889</v>
      </c>
      <c r="D303" s="451">
        <v>10590.34</v>
      </c>
    </row>
    <row r="304" spans="1:4" x14ac:dyDescent="0.25">
      <c r="A304" s="448">
        <v>6</v>
      </c>
      <c r="B304" s="449">
        <v>51006</v>
      </c>
      <c r="C304" s="450" t="s">
        <v>890</v>
      </c>
      <c r="D304" s="451">
        <v>55700.88</v>
      </c>
    </row>
    <row r="305" spans="1:4" x14ac:dyDescent="0.25">
      <c r="A305" s="448">
        <v>7</v>
      </c>
      <c r="B305" s="449">
        <v>51007</v>
      </c>
      <c r="C305" s="450" t="s">
        <v>891</v>
      </c>
      <c r="D305" s="451">
        <v>101984.3</v>
      </c>
    </row>
    <row r="306" spans="1:4" x14ac:dyDescent="0.25">
      <c r="A306" s="448">
        <v>8</v>
      </c>
      <c r="B306" s="449">
        <v>51008</v>
      </c>
      <c r="C306" s="450" t="s">
        <v>892</v>
      </c>
      <c r="D306" s="451">
        <v>55700.88</v>
      </c>
    </row>
    <row r="307" spans="1:4" x14ac:dyDescent="0.25">
      <c r="A307" s="448">
        <v>9</v>
      </c>
      <c r="B307" s="449">
        <v>51009</v>
      </c>
      <c r="C307" s="450" t="s">
        <v>893</v>
      </c>
      <c r="D307" s="451">
        <v>61190.58</v>
      </c>
    </row>
    <row r="308" spans="1:4" x14ac:dyDescent="0.25">
      <c r="A308" s="448">
        <v>10</v>
      </c>
      <c r="B308" s="449">
        <v>51010</v>
      </c>
      <c r="C308" s="450" t="s">
        <v>894</v>
      </c>
      <c r="D308" s="451">
        <v>12152.16</v>
      </c>
    </row>
    <row r="309" spans="1:4" x14ac:dyDescent="0.25">
      <c r="A309" s="448">
        <v>11</v>
      </c>
      <c r="B309" s="449">
        <v>51011</v>
      </c>
      <c r="C309" s="450" t="s">
        <v>895</v>
      </c>
      <c r="D309" s="451">
        <v>93375.360000000001</v>
      </c>
    </row>
    <row r="310" spans="1:4" x14ac:dyDescent="0.25">
      <c r="A310" s="448">
        <v>12</v>
      </c>
      <c r="B310" s="449">
        <v>51012</v>
      </c>
      <c r="C310" s="450" t="s">
        <v>896</v>
      </c>
      <c r="D310" s="451">
        <v>27437.94</v>
      </c>
    </row>
    <row r="311" spans="1:4" x14ac:dyDescent="0.25">
      <c r="A311" s="448">
        <v>13</v>
      </c>
      <c r="B311" s="449">
        <v>51013</v>
      </c>
      <c r="C311" s="450" t="s">
        <v>897</v>
      </c>
      <c r="D311" s="451">
        <v>32485.8</v>
      </c>
    </row>
    <row r="312" spans="1:4" x14ac:dyDescent="0.25">
      <c r="A312" s="448">
        <v>14</v>
      </c>
      <c r="B312" s="449">
        <v>51014</v>
      </c>
      <c r="C312" s="450" t="s">
        <v>898</v>
      </c>
      <c r="D312" s="451">
        <v>11112.8</v>
      </c>
    </row>
    <row r="313" spans="1:4" x14ac:dyDescent="0.25">
      <c r="A313" s="448">
        <v>15</v>
      </c>
      <c r="B313" s="449">
        <v>51015</v>
      </c>
      <c r="C313" s="450" t="s">
        <v>899</v>
      </c>
      <c r="D313" s="451">
        <v>15096.24</v>
      </c>
    </row>
    <row r="314" spans="1:4" x14ac:dyDescent="0.25">
      <c r="A314" s="448">
        <v>16</v>
      </c>
      <c r="B314" s="449">
        <v>51016</v>
      </c>
      <c r="C314" s="450" t="s">
        <v>900</v>
      </c>
      <c r="D314" s="451">
        <v>5449.68</v>
      </c>
    </row>
    <row r="315" spans="1:4" x14ac:dyDescent="0.25">
      <c r="A315" s="448">
        <v>17</v>
      </c>
      <c r="B315" s="449">
        <v>51017</v>
      </c>
      <c r="C315" s="450" t="s">
        <v>901</v>
      </c>
      <c r="D315" s="451">
        <v>26213.68</v>
      </c>
    </row>
    <row r="316" spans="1:4" x14ac:dyDescent="0.25">
      <c r="A316" s="448">
        <v>18</v>
      </c>
      <c r="B316" s="449">
        <v>51018</v>
      </c>
      <c r="C316" s="450" t="s">
        <v>902</v>
      </c>
      <c r="D316" s="451">
        <v>128725.2</v>
      </c>
    </row>
    <row r="317" spans="1:4" x14ac:dyDescent="0.25">
      <c r="A317" s="448">
        <v>19</v>
      </c>
      <c r="B317" s="449">
        <v>51019</v>
      </c>
      <c r="C317" s="450" t="s">
        <v>903</v>
      </c>
      <c r="D317" s="451">
        <v>22080.6</v>
      </c>
    </row>
    <row r="318" spans="1:4" x14ac:dyDescent="0.25">
      <c r="A318" s="448">
        <v>20</v>
      </c>
      <c r="B318" s="449">
        <v>51020</v>
      </c>
      <c r="C318" s="450" t="s">
        <v>904</v>
      </c>
      <c r="D318" s="451">
        <v>29609</v>
      </c>
    </row>
    <row r="319" spans="1:4" x14ac:dyDescent="0.25">
      <c r="A319" s="448">
        <v>21</v>
      </c>
      <c r="B319" s="449">
        <v>51021</v>
      </c>
      <c r="C319" s="450" t="s">
        <v>905</v>
      </c>
      <c r="D319" s="451">
        <v>4640</v>
      </c>
    </row>
    <row r="320" spans="1:4" x14ac:dyDescent="0.25">
      <c r="A320" s="448">
        <v>22</v>
      </c>
      <c r="B320" s="449">
        <v>51022</v>
      </c>
      <c r="C320" s="450" t="s">
        <v>906</v>
      </c>
      <c r="D320" s="451">
        <v>15000</v>
      </c>
    </row>
    <row r="321" spans="1:4" ht="15.75" thickBot="1" x14ac:dyDescent="0.3">
      <c r="A321" s="448">
        <v>23</v>
      </c>
      <c r="B321" s="449">
        <v>51023</v>
      </c>
      <c r="C321" s="452" t="s">
        <v>907</v>
      </c>
      <c r="D321" s="453">
        <v>9360.6200000000008</v>
      </c>
    </row>
    <row r="322" spans="1:4" ht="15.75" thickBot="1" x14ac:dyDescent="0.3">
      <c r="A322" s="448"/>
      <c r="B322" s="458"/>
      <c r="C322" s="455" t="s">
        <v>908</v>
      </c>
      <c r="D322" s="459">
        <f>SUM(D299:D321)</f>
        <v>822785.35000000009</v>
      </c>
    </row>
    <row r="323" spans="1:4" x14ac:dyDescent="0.25">
      <c r="A323" s="448"/>
      <c r="B323" s="460"/>
      <c r="C323" s="461"/>
      <c r="D323" s="462"/>
    </row>
    <row r="324" spans="1:4" x14ac:dyDescent="0.25">
      <c r="A324" s="448"/>
      <c r="B324" s="460"/>
      <c r="C324" s="461"/>
      <c r="D324" s="462"/>
    </row>
    <row r="325" spans="1:4" x14ac:dyDescent="0.25">
      <c r="A325" s="448"/>
      <c r="B325" s="460"/>
      <c r="C325" s="461"/>
      <c r="D325" s="462"/>
    </row>
    <row r="326" spans="1:4" x14ac:dyDescent="0.25">
      <c r="A326" s="463"/>
      <c r="B326" s="464"/>
      <c r="C326" s="465"/>
      <c r="D326" s="466"/>
    </row>
    <row r="327" spans="1:4" x14ac:dyDescent="0.25">
      <c r="A327" s="467"/>
      <c r="B327" s="1036"/>
      <c r="C327" s="1037"/>
      <c r="D327" s="1038"/>
    </row>
    <row r="328" spans="1:4" s="615" customFormat="1" x14ac:dyDescent="0.25">
      <c r="A328" s="748"/>
      <c r="B328" s="749"/>
      <c r="C328" s="750"/>
      <c r="D328" s="750"/>
    </row>
    <row r="329" spans="1:4" s="615" customFormat="1" x14ac:dyDescent="0.25">
      <c r="A329" s="748"/>
      <c r="B329" s="749"/>
      <c r="C329" s="750"/>
      <c r="D329" s="750"/>
    </row>
    <row r="330" spans="1:4" s="615" customFormat="1" x14ac:dyDescent="0.25">
      <c r="A330" s="748"/>
      <c r="B330" s="749"/>
      <c r="C330" s="750"/>
      <c r="D330" s="750"/>
    </row>
    <row r="331" spans="1:4" x14ac:dyDescent="0.25">
      <c r="A331" s="440"/>
      <c r="B331" s="7"/>
      <c r="C331" s="7"/>
      <c r="D331" s="7"/>
    </row>
    <row r="332" spans="1:4" x14ac:dyDescent="0.25">
      <c r="A332" s="440"/>
      <c r="B332" s="439" t="s">
        <v>578</v>
      </c>
      <c r="C332" s="747" t="s">
        <v>1035</v>
      </c>
      <c r="D332" s="726" t="s">
        <v>1036</v>
      </c>
    </row>
    <row r="333" spans="1:4" x14ac:dyDescent="0.25">
      <c r="A333" s="440"/>
      <c r="B333" s="369"/>
      <c r="C333" s="369"/>
      <c r="D333" s="369"/>
    </row>
    <row r="334" spans="1:4" x14ac:dyDescent="0.25">
      <c r="A334" s="440"/>
      <c r="B334" s="368"/>
      <c r="C334" s="368"/>
      <c r="D334" s="368"/>
    </row>
    <row r="335" spans="1:4" x14ac:dyDescent="0.25">
      <c r="A335" s="440"/>
      <c r="B335" s="439" t="s">
        <v>1060</v>
      </c>
      <c r="C335" s="439" t="s">
        <v>549</v>
      </c>
      <c r="D335" s="743" t="s">
        <v>1075</v>
      </c>
    </row>
    <row r="336" spans="1:4" x14ac:dyDescent="0.25">
      <c r="A336" s="440"/>
      <c r="B336" s="439" t="s">
        <v>581</v>
      </c>
      <c r="C336" s="439" t="s">
        <v>582</v>
      </c>
      <c r="D336" s="743" t="s">
        <v>1070</v>
      </c>
    </row>
    <row r="337" spans="1:4" x14ac:dyDescent="0.25">
      <c r="A337" s="440"/>
      <c r="B337" s="1"/>
      <c r="C337" s="7"/>
      <c r="D337" s="7"/>
    </row>
  </sheetData>
  <mergeCells count="9">
    <mergeCell ref="B327:D327"/>
    <mergeCell ref="A6:D6"/>
    <mergeCell ref="A1:D1"/>
    <mergeCell ref="A2:D2"/>
    <mergeCell ref="A3:D3"/>
    <mergeCell ref="A4:D4"/>
    <mergeCell ref="B7:B8"/>
    <mergeCell ref="C7:C8"/>
    <mergeCell ref="D7:D8"/>
  </mergeCells>
  <pageMargins left="1.1023622047244095" right="0.70866141732283472" top="0.35433070866141736" bottom="0.55118110236220474" header="0.31496062992125984" footer="0.31496062992125984"/>
  <pageSetup scale="82" orientation="portrait" horizontalDpi="1200" verticalDpi="1200" r:id="rId1"/>
  <headerFooter>
    <oddFooter>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7"/>
  <sheetViews>
    <sheetView zoomScaleNormal="100" workbookViewId="0">
      <selection activeCell="D29" sqref="D29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16.28515625" customWidth="1"/>
    <col min="5" max="5" width="20" customWidth="1"/>
  </cols>
  <sheetData>
    <row r="1" spans="1:5" x14ac:dyDescent="0.25">
      <c r="A1" s="586"/>
      <c r="B1" s="586"/>
      <c r="C1" s="608" t="s">
        <v>161</v>
      </c>
      <c r="D1" s="586"/>
      <c r="E1" s="599" t="s">
        <v>945</v>
      </c>
    </row>
    <row r="2" spans="1:5" ht="15.75" x14ac:dyDescent="0.25">
      <c r="A2" s="830" t="s">
        <v>946</v>
      </c>
      <c r="B2" s="830"/>
      <c r="C2" s="830"/>
      <c r="D2" s="830"/>
      <c r="E2" s="830"/>
    </row>
    <row r="3" spans="1:5" x14ac:dyDescent="0.25">
      <c r="A3" s="586"/>
      <c r="B3" s="586"/>
      <c r="C3" s="590" t="s">
        <v>956</v>
      </c>
      <c r="D3" s="586"/>
      <c r="E3" s="586"/>
    </row>
    <row r="4" spans="1:5" ht="15.75" x14ac:dyDescent="0.25">
      <c r="A4" s="586"/>
      <c r="B4" s="588"/>
      <c r="C4" s="588" t="s">
        <v>1046</v>
      </c>
      <c r="D4" s="588"/>
      <c r="E4" s="588"/>
    </row>
    <row r="5" spans="1:5" ht="15.75" x14ac:dyDescent="0.25">
      <c r="A5" s="588"/>
      <c r="B5" s="588"/>
      <c r="C5" s="588" t="s">
        <v>290</v>
      </c>
      <c r="D5" s="589"/>
      <c r="E5" s="609"/>
    </row>
    <row r="6" spans="1:5" ht="15.75" thickBot="1" x14ac:dyDescent="0.3">
      <c r="A6" s="586"/>
      <c r="B6" s="586"/>
      <c r="C6" s="586"/>
      <c r="D6" s="1046" t="s">
        <v>1069</v>
      </c>
      <c r="E6" s="1046"/>
    </row>
    <row r="7" spans="1:5" x14ac:dyDescent="0.25">
      <c r="A7" s="831" t="s">
        <v>947</v>
      </c>
      <c r="B7" s="832"/>
      <c r="C7" s="604" t="s">
        <v>948</v>
      </c>
      <c r="D7" s="605" t="s">
        <v>949</v>
      </c>
      <c r="E7" s="606" t="s">
        <v>950</v>
      </c>
    </row>
    <row r="8" spans="1:5" ht="15.75" thickBot="1" x14ac:dyDescent="0.3">
      <c r="A8" s="833"/>
      <c r="B8" s="834"/>
      <c r="C8" s="607" t="s">
        <v>217</v>
      </c>
      <c r="D8" s="607" t="s">
        <v>218</v>
      </c>
      <c r="E8" s="611" t="s">
        <v>951</v>
      </c>
    </row>
    <row r="9" spans="1:5" x14ac:dyDescent="0.25">
      <c r="A9" s="835"/>
      <c r="B9" s="836"/>
      <c r="C9" s="836"/>
      <c r="D9" s="836"/>
      <c r="E9" s="837"/>
    </row>
    <row r="10" spans="1:5" x14ac:dyDescent="0.25">
      <c r="A10" s="601">
        <v>1</v>
      </c>
      <c r="B10" s="602"/>
      <c r="C10" s="610"/>
      <c r="D10" s="602"/>
      <c r="E10" s="603"/>
    </row>
    <row r="11" spans="1:5" x14ac:dyDescent="0.25">
      <c r="A11" s="601">
        <v>2</v>
      </c>
      <c r="B11" s="602"/>
      <c r="C11" s="610"/>
      <c r="D11" s="602"/>
      <c r="E11" s="603"/>
    </row>
    <row r="12" spans="1:5" x14ac:dyDescent="0.25">
      <c r="A12" s="601">
        <v>3</v>
      </c>
      <c r="B12" s="602"/>
      <c r="C12" s="610"/>
      <c r="D12" s="602"/>
      <c r="E12" s="603"/>
    </row>
    <row r="13" spans="1:5" x14ac:dyDescent="0.25">
      <c r="A13" s="601">
        <v>4</v>
      </c>
      <c r="B13" s="602"/>
      <c r="C13" s="610"/>
      <c r="D13" s="602"/>
      <c r="E13" s="603"/>
    </row>
    <row r="14" spans="1:5" x14ac:dyDescent="0.25">
      <c r="A14" s="601">
        <v>5</v>
      </c>
      <c r="B14" s="602"/>
      <c r="C14" s="610" t="s">
        <v>413</v>
      </c>
      <c r="D14" s="602"/>
      <c r="E14" s="603"/>
    </row>
    <row r="15" spans="1:5" x14ac:dyDescent="0.25">
      <c r="A15" s="601">
        <v>6</v>
      </c>
      <c r="B15" s="602"/>
      <c r="C15" s="610"/>
      <c r="D15" s="602"/>
      <c r="E15" s="603"/>
    </row>
    <row r="16" spans="1:5" x14ac:dyDescent="0.25">
      <c r="A16" s="601">
        <v>7</v>
      </c>
      <c r="B16" s="602"/>
      <c r="C16" s="610"/>
      <c r="D16" s="602"/>
      <c r="E16" s="603"/>
    </row>
    <row r="17" spans="1:5" x14ac:dyDescent="0.25">
      <c r="A17" s="601">
        <v>8</v>
      </c>
      <c r="B17" s="602"/>
      <c r="C17" s="610"/>
      <c r="D17" s="602"/>
      <c r="E17" s="603"/>
    </row>
    <row r="18" spans="1:5" x14ac:dyDescent="0.25">
      <c r="A18" s="601">
        <v>9</v>
      </c>
      <c r="B18" s="602"/>
      <c r="C18" s="610"/>
      <c r="D18" s="602"/>
      <c r="E18" s="603"/>
    </row>
    <row r="19" spans="1:5" x14ac:dyDescent="0.25">
      <c r="A19" s="601">
        <v>10</v>
      </c>
      <c r="B19" s="602"/>
      <c r="C19" s="610"/>
      <c r="D19" s="602"/>
      <c r="E19" s="603"/>
    </row>
    <row r="20" spans="1:5" x14ac:dyDescent="0.25">
      <c r="A20" s="601"/>
      <c r="B20" s="602" t="s">
        <v>952</v>
      </c>
      <c r="C20" s="610"/>
      <c r="D20" s="602"/>
      <c r="E20" s="603"/>
    </row>
    <row r="21" spans="1:5" x14ac:dyDescent="0.25">
      <c r="A21" s="601"/>
      <c r="B21" s="602"/>
      <c r="C21" s="610"/>
      <c r="D21" s="602"/>
      <c r="E21" s="603"/>
    </row>
    <row r="22" spans="1:5" x14ac:dyDescent="0.25">
      <c r="A22" s="827" t="s">
        <v>953</v>
      </c>
      <c r="B22" s="1045"/>
      <c r="C22" s="1045"/>
      <c r="D22" s="1045"/>
      <c r="E22" s="829"/>
    </row>
    <row r="23" spans="1:5" x14ac:dyDescent="0.25">
      <c r="A23" s="601">
        <v>1</v>
      </c>
      <c r="B23" s="602"/>
      <c r="C23" s="610"/>
      <c r="D23" s="602"/>
      <c r="E23" s="603"/>
    </row>
    <row r="24" spans="1:5" x14ac:dyDescent="0.25">
      <c r="A24" s="601">
        <v>2</v>
      </c>
      <c r="B24" s="602"/>
      <c r="C24" s="610"/>
      <c r="D24" s="602"/>
      <c r="E24" s="603"/>
    </row>
    <row r="25" spans="1:5" x14ac:dyDescent="0.25">
      <c r="A25" s="601">
        <v>3</v>
      </c>
      <c r="B25" s="602"/>
      <c r="C25" s="610"/>
      <c r="D25" s="602"/>
      <c r="E25" s="603"/>
    </row>
    <row r="26" spans="1:5" x14ac:dyDescent="0.25">
      <c r="A26" s="601">
        <v>4</v>
      </c>
      <c r="B26" s="602"/>
      <c r="C26" s="610"/>
      <c r="D26" s="602"/>
      <c r="E26" s="603" t="s">
        <v>413</v>
      </c>
    </row>
    <row r="27" spans="1:5" x14ac:dyDescent="0.25">
      <c r="A27" s="601">
        <v>5</v>
      </c>
      <c r="B27" s="602"/>
      <c r="C27" s="610"/>
      <c r="D27" s="602"/>
      <c r="E27" s="603"/>
    </row>
    <row r="28" spans="1:5" x14ac:dyDescent="0.25">
      <c r="A28" s="601">
        <v>6</v>
      </c>
      <c r="B28" s="602"/>
      <c r="C28" s="610"/>
      <c r="D28" s="602"/>
      <c r="E28" s="603"/>
    </row>
    <row r="29" spans="1:5" x14ac:dyDescent="0.25">
      <c r="A29" s="601">
        <v>7</v>
      </c>
      <c r="B29" s="602"/>
      <c r="C29" s="610"/>
      <c r="D29" s="602"/>
      <c r="E29" s="603"/>
    </row>
    <row r="30" spans="1:5" x14ac:dyDescent="0.25">
      <c r="A30" s="601">
        <v>8</v>
      </c>
      <c r="B30" s="602"/>
      <c r="C30" s="610"/>
      <c r="D30" s="602"/>
      <c r="E30" s="603"/>
    </row>
    <row r="31" spans="1:5" x14ac:dyDescent="0.25">
      <c r="A31" s="601">
        <v>9</v>
      </c>
      <c r="B31" s="602"/>
      <c r="C31" s="610"/>
      <c r="D31" s="602"/>
      <c r="E31" s="603"/>
    </row>
    <row r="32" spans="1:5" x14ac:dyDescent="0.25">
      <c r="A32" s="601">
        <v>10</v>
      </c>
      <c r="B32" s="602"/>
      <c r="C32" s="610"/>
      <c r="D32" s="602"/>
      <c r="E32" s="603"/>
    </row>
    <row r="33" spans="1:5" x14ac:dyDescent="0.25">
      <c r="A33" s="601"/>
      <c r="B33" s="591" t="s">
        <v>954</v>
      </c>
      <c r="C33" s="593"/>
      <c r="D33" s="592"/>
      <c r="E33" s="594"/>
    </row>
    <row r="34" spans="1:5" ht="15.75" thickBot="1" x14ac:dyDescent="0.3">
      <c r="A34" s="601"/>
      <c r="B34" s="591"/>
      <c r="C34" s="593"/>
      <c r="D34" s="592"/>
      <c r="E34" s="594"/>
    </row>
    <row r="35" spans="1:5" ht="15.75" thickBot="1" x14ac:dyDescent="0.3">
      <c r="A35" s="600"/>
      <c r="B35" s="595" t="s">
        <v>225</v>
      </c>
      <c r="C35" s="596"/>
      <c r="D35" s="597"/>
      <c r="E35" s="598"/>
    </row>
    <row r="36" spans="1:5" x14ac:dyDescent="0.25">
      <c r="A36" s="586"/>
      <c r="B36" s="586"/>
      <c r="C36" s="586"/>
      <c r="D36" s="586"/>
      <c r="E36" s="586"/>
    </row>
    <row r="37" spans="1:5" x14ac:dyDescent="0.25">
      <c r="A37" s="586"/>
      <c r="B37" s="587" t="s">
        <v>955</v>
      </c>
      <c r="C37" s="586"/>
      <c r="D37" s="586"/>
      <c r="E37" s="586"/>
    </row>
    <row r="41" spans="1:5" x14ac:dyDescent="0.25">
      <c r="B41" s="587"/>
      <c r="C41" s="587"/>
      <c r="D41" s="587"/>
    </row>
    <row r="42" spans="1:5" x14ac:dyDescent="0.25">
      <c r="A42" s="755" t="s">
        <v>578</v>
      </c>
      <c r="B42" s="755"/>
      <c r="C42" s="747" t="s">
        <v>1036</v>
      </c>
      <c r="D42" s="755" t="s">
        <v>1036</v>
      </c>
      <c r="E42" s="755"/>
    </row>
    <row r="43" spans="1:5" x14ac:dyDescent="0.25">
      <c r="B43" s="369"/>
      <c r="C43" s="369"/>
      <c r="D43" s="369"/>
    </row>
    <row r="44" spans="1:5" x14ac:dyDescent="0.25">
      <c r="B44" s="368"/>
      <c r="C44" s="368"/>
      <c r="D44" s="368"/>
    </row>
    <row r="45" spans="1:5" x14ac:dyDescent="0.25">
      <c r="A45" s="755" t="s">
        <v>1060</v>
      </c>
      <c r="B45" s="755"/>
      <c r="C45" s="726" t="s">
        <v>549</v>
      </c>
      <c r="D45" s="826" t="s">
        <v>1075</v>
      </c>
      <c r="E45" s="826"/>
    </row>
    <row r="46" spans="1:5" x14ac:dyDescent="0.25">
      <c r="A46" s="755" t="s">
        <v>581</v>
      </c>
      <c r="B46" s="755"/>
      <c r="C46" s="726" t="s">
        <v>582</v>
      </c>
      <c r="D46" s="826" t="s">
        <v>1070</v>
      </c>
      <c r="E46" s="826"/>
    </row>
    <row r="47" spans="1:5" x14ac:dyDescent="0.25">
      <c r="B47" s="1"/>
      <c r="C47" s="587"/>
      <c r="D47" s="587"/>
    </row>
  </sheetData>
  <mergeCells count="11">
    <mergeCell ref="A2:E2"/>
    <mergeCell ref="A7:B8"/>
    <mergeCell ref="A9:E9"/>
    <mergeCell ref="A22:E22"/>
    <mergeCell ref="D6:E6"/>
    <mergeCell ref="A42:B42"/>
    <mergeCell ref="A45:B45"/>
    <mergeCell ref="A46:B46"/>
    <mergeCell ref="D42:E42"/>
    <mergeCell ref="D45:E45"/>
    <mergeCell ref="D46:E46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D64"/>
  <sheetViews>
    <sheetView topLeftCell="A34" zoomScale="130" zoomScaleNormal="130" workbookViewId="0">
      <selection activeCell="B46" sqref="B46"/>
    </sheetView>
  </sheetViews>
  <sheetFormatPr baseColWidth="10" defaultRowHeight="14.25" x14ac:dyDescent="0.2"/>
  <cols>
    <col min="1" max="1" width="2.85546875" style="87" customWidth="1"/>
    <col min="2" max="2" width="63.85546875" style="87" customWidth="1"/>
    <col min="3" max="3" width="15.42578125" style="87" customWidth="1"/>
    <col min="4" max="4" width="17.140625" style="87" customWidth="1"/>
    <col min="5" max="16384" width="11.42578125" style="87"/>
  </cols>
  <sheetData>
    <row r="1" spans="1:4" ht="15" x14ac:dyDescent="0.25">
      <c r="A1" s="752" t="s">
        <v>161</v>
      </c>
      <c r="B1" s="752"/>
      <c r="C1" s="752"/>
      <c r="D1" s="752"/>
    </row>
    <row r="2" spans="1:4" ht="15" x14ac:dyDescent="0.25">
      <c r="A2" s="752" t="s">
        <v>105</v>
      </c>
      <c r="B2" s="752"/>
      <c r="C2" s="752"/>
      <c r="D2" s="752"/>
    </row>
    <row r="3" spans="1:4" ht="15" x14ac:dyDescent="0.25">
      <c r="A3" s="752" t="s">
        <v>410</v>
      </c>
      <c r="B3" s="752"/>
      <c r="C3" s="752"/>
      <c r="D3" s="752"/>
    </row>
    <row r="4" spans="1:4" ht="15" x14ac:dyDescent="0.25">
      <c r="A4" s="752" t="s">
        <v>1046</v>
      </c>
      <c r="B4" s="752"/>
      <c r="C4" s="752"/>
      <c r="D4" s="752"/>
    </row>
    <row r="5" spans="1:4" ht="15" thickBot="1" x14ac:dyDescent="0.25">
      <c r="A5" s="763" t="s">
        <v>114</v>
      </c>
      <c r="B5" s="763"/>
      <c r="C5" s="763"/>
      <c r="D5" s="763"/>
    </row>
    <row r="6" spans="1:4" ht="13.5" customHeight="1" x14ac:dyDescent="0.25">
      <c r="A6" s="286"/>
      <c r="B6" s="234" t="s">
        <v>107</v>
      </c>
      <c r="C6" s="287">
        <v>2015</v>
      </c>
      <c r="D6" s="288">
        <v>2014</v>
      </c>
    </row>
    <row r="7" spans="1:4" x14ac:dyDescent="0.2">
      <c r="A7" s="761" t="s">
        <v>297</v>
      </c>
      <c r="B7" s="762"/>
      <c r="C7" s="762"/>
      <c r="D7" s="289"/>
    </row>
    <row r="8" spans="1:4" ht="12.75" customHeight="1" x14ac:dyDescent="0.2">
      <c r="A8" s="290"/>
      <c r="B8" s="300" t="s">
        <v>116</v>
      </c>
      <c r="C8" s="301">
        <f>C15+C18</f>
        <v>29223230</v>
      </c>
      <c r="D8" s="307">
        <f>D18+D15</f>
        <v>34822580</v>
      </c>
    </row>
    <row r="9" spans="1:4" ht="12" customHeight="1" x14ac:dyDescent="0.2">
      <c r="A9" s="290"/>
      <c r="B9" s="291" t="s">
        <v>3</v>
      </c>
      <c r="C9" s="292">
        <v>0</v>
      </c>
      <c r="D9" s="293">
        <v>0</v>
      </c>
    </row>
    <row r="10" spans="1:4" ht="12" customHeight="1" x14ac:dyDescent="0.2">
      <c r="A10" s="290"/>
      <c r="B10" s="291" t="s">
        <v>4</v>
      </c>
      <c r="C10" s="292">
        <v>0</v>
      </c>
      <c r="D10" s="293">
        <v>0</v>
      </c>
    </row>
    <row r="11" spans="1:4" ht="12" customHeight="1" x14ac:dyDescent="0.2">
      <c r="A11" s="290"/>
      <c r="B11" s="291" t="s">
        <v>298</v>
      </c>
      <c r="C11" s="292">
        <v>0</v>
      </c>
      <c r="D11" s="293">
        <v>0</v>
      </c>
    </row>
    <row r="12" spans="1:4" ht="12" customHeight="1" x14ac:dyDescent="0.2">
      <c r="A12" s="290"/>
      <c r="B12" s="291" t="s">
        <v>6</v>
      </c>
      <c r="C12" s="292">
        <v>0</v>
      </c>
      <c r="D12" s="293">
        <v>0</v>
      </c>
    </row>
    <row r="13" spans="1:4" ht="12" customHeight="1" x14ac:dyDescent="0.2">
      <c r="A13" s="290"/>
      <c r="B13" s="291" t="s">
        <v>299</v>
      </c>
      <c r="C13" s="292">
        <v>0</v>
      </c>
      <c r="D13" s="293">
        <v>0</v>
      </c>
    </row>
    <row r="14" spans="1:4" ht="15.75" customHeight="1" x14ac:dyDescent="0.2">
      <c r="A14" s="290"/>
      <c r="B14" s="291" t="s">
        <v>7</v>
      </c>
      <c r="C14" s="292">
        <v>0</v>
      </c>
      <c r="D14" s="293">
        <v>0</v>
      </c>
    </row>
    <row r="15" spans="1:4" ht="14.25" customHeight="1" x14ac:dyDescent="0.2">
      <c r="A15" s="290"/>
      <c r="B15" s="291" t="s">
        <v>8</v>
      </c>
      <c r="C15" s="292">
        <v>2327250</v>
      </c>
      <c r="D15" s="293">
        <v>2773750</v>
      </c>
    </row>
    <row r="16" spans="1:4" ht="17.25" customHeight="1" x14ac:dyDescent="0.2">
      <c r="A16" s="290"/>
      <c r="B16" s="291" t="s">
        <v>9</v>
      </c>
      <c r="C16" s="292">
        <v>0</v>
      </c>
      <c r="D16" s="293">
        <v>0</v>
      </c>
    </row>
    <row r="17" spans="1:4" ht="12" customHeight="1" x14ac:dyDescent="0.2">
      <c r="A17" s="290"/>
      <c r="B17" s="291" t="s">
        <v>11</v>
      </c>
      <c r="C17" s="292">
        <v>0</v>
      </c>
      <c r="D17" s="293">
        <v>0</v>
      </c>
    </row>
    <row r="18" spans="1:4" ht="12" customHeight="1" x14ac:dyDescent="0.2">
      <c r="A18" s="290"/>
      <c r="B18" s="291" t="s">
        <v>300</v>
      </c>
      <c r="C18" s="292">
        <v>26895980</v>
      </c>
      <c r="D18" s="293">
        <v>32048830</v>
      </c>
    </row>
    <row r="19" spans="1:4" ht="12" customHeight="1" x14ac:dyDescent="0.2">
      <c r="A19" s="290"/>
      <c r="B19" s="291" t="s">
        <v>301</v>
      </c>
      <c r="C19" s="292"/>
      <c r="D19" s="293"/>
    </row>
    <row r="20" spans="1:4" ht="10.5" customHeight="1" x14ac:dyDescent="0.2">
      <c r="A20" s="290"/>
      <c r="B20" s="300" t="s">
        <v>117</v>
      </c>
      <c r="C20" s="301">
        <f>C21+C22+C23+C27</f>
        <v>38464867</v>
      </c>
      <c r="D20" s="307">
        <f>D21+D22+D23+D27</f>
        <v>32221876</v>
      </c>
    </row>
    <row r="21" spans="1:4" ht="11.25" customHeight="1" x14ac:dyDescent="0.2">
      <c r="A21" s="290"/>
      <c r="B21" s="291" t="s">
        <v>22</v>
      </c>
      <c r="C21" s="292">
        <v>26939733</v>
      </c>
      <c r="D21" s="293">
        <v>25254995</v>
      </c>
    </row>
    <row r="22" spans="1:4" ht="11.25" customHeight="1" x14ac:dyDescent="0.2">
      <c r="A22" s="290"/>
      <c r="B22" s="291" t="s">
        <v>23</v>
      </c>
      <c r="C22" s="292">
        <v>614848</v>
      </c>
      <c r="D22" s="293">
        <v>490968</v>
      </c>
    </row>
    <row r="23" spans="1:4" ht="11.25" customHeight="1" x14ac:dyDescent="0.2">
      <c r="A23" s="290"/>
      <c r="B23" s="291" t="s">
        <v>24</v>
      </c>
      <c r="C23" s="292">
        <v>8233452</v>
      </c>
      <c r="D23" s="293">
        <v>6030367</v>
      </c>
    </row>
    <row r="24" spans="1:4" ht="11.25" customHeight="1" x14ac:dyDescent="0.2">
      <c r="A24" s="290"/>
      <c r="B24" s="291" t="s">
        <v>302</v>
      </c>
      <c r="C24" s="292">
        <v>0</v>
      </c>
      <c r="D24" s="293">
        <v>0</v>
      </c>
    </row>
    <row r="25" spans="1:4" ht="11.25" customHeight="1" x14ac:dyDescent="0.2">
      <c r="A25" s="290"/>
      <c r="B25" s="291" t="s">
        <v>30</v>
      </c>
      <c r="C25" s="292">
        <v>0</v>
      </c>
      <c r="D25" s="293">
        <v>0</v>
      </c>
    </row>
    <row r="26" spans="1:4" ht="11.25" customHeight="1" x14ac:dyDescent="0.2">
      <c r="A26" s="290"/>
      <c r="B26" s="291" t="s">
        <v>31</v>
      </c>
      <c r="C26" s="292">
        <v>0</v>
      </c>
      <c r="D26" s="293">
        <v>0</v>
      </c>
    </row>
    <row r="27" spans="1:4" ht="11.25" customHeight="1" x14ac:dyDescent="0.2">
      <c r="A27" s="290"/>
      <c r="B27" s="291" t="s">
        <v>303</v>
      </c>
      <c r="C27" s="292">
        <v>2676834</v>
      </c>
      <c r="D27" s="293">
        <v>445546</v>
      </c>
    </row>
    <row r="28" spans="1:4" ht="12" customHeight="1" x14ac:dyDescent="0.2">
      <c r="A28" s="295" t="s">
        <v>304</v>
      </c>
      <c r="B28" s="296"/>
      <c r="C28" s="302">
        <f>C8-C20</f>
        <v>-9241637</v>
      </c>
      <c r="D28" s="307">
        <f>D8-D20</f>
        <v>2600704</v>
      </c>
    </row>
    <row r="29" spans="1:4" ht="4.5" customHeight="1" x14ac:dyDescent="0.2">
      <c r="A29" s="297"/>
      <c r="B29" s="298"/>
      <c r="C29" s="303"/>
      <c r="D29" s="304"/>
    </row>
    <row r="30" spans="1:4" x14ac:dyDescent="0.2">
      <c r="A30" s="299" t="s">
        <v>305</v>
      </c>
      <c r="B30" s="300"/>
      <c r="C30" s="301"/>
      <c r="D30" s="293"/>
    </row>
    <row r="31" spans="1:4" ht="10.5" customHeight="1" x14ac:dyDescent="0.2">
      <c r="A31" s="290"/>
      <c r="B31" s="300" t="s">
        <v>116</v>
      </c>
      <c r="C31" s="292">
        <v>0</v>
      </c>
      <c r="D31" s="293">
        <v>0</v>
      </c>
    </row>
    <row r="32" spans="1:4" ht="10.5" customHeight="1" x14ac:dyDescent="0.2">
      <c r="A32" s="290"/>
      <c r="B32" s="294" t="s">
        <v>76</v>
      </c>
      <c r="C32" s="292">
        <v>0</v>
      </c>
      <c r="D32" s="289"/>
    </row>
    <row r="33" spans="1:4" ht="10.5" customHeight="1" x14ac:dyDescent="0.2">
      <c r="A33" s="290"/>
      <c r="B33" s="294" t="s">
        <v>79</v>
      </c>
      <c r="C33" s="292">
        <v>0</v>
      </c>
      <c r="D33" s="289"/>
    </row>
    <row r="34" spans="1:4" ht="10.5" customHeight="1" x14ac:dyDescent="0.2">
      <c r="A34" s="290"/>
      <c r="B34" s="294" t="s">
        <v>306</v>
      </c>
      <c r="C34" s="292">
        <v>0</v>
      </c>
      <c r="D34" s="289"/>
    </row>
    <row r="35" spans="1:4" ht="10.5" customHeight="1" x14ac:dyDescent="0.2">
      <c r="A35" s="290"/>
      <c r="B35" s="300" t="s">
        <v>117</v>
      </c>
      <c r="C35" s="301">
        <f>C37</f>
        <v>153431</v>
      </c>
      <c r="D35" s="307">
        <f>D36+D37+D38</f>
        <v>2671121</v>
      </c>
    </row>
    <row r="36" spans="1:4" ht="10.5" customHeight="1" x14ac:dyDescent="0.2">
      <c r="A36" s="290"/>
      <c r="B36" s="294" t="s">
        <v>76</v>
      </c>
      <c r="C36" s="292">
        <v>0</v>
      </c>
      <c r="D36" s="293">
        <v>246556</v>
      </c>
    </row>
    <row r="37" spans="1:4" ht="10.5" customHeight="1" x14ac:dyDescent="0.2">
      <c r="A37" s="290"/>
      <c r="B37" s="294" t="s">
        <v>79</v>
      </c>
      <c r="C37" s="292">
        <v>153431</v>
      </c>
      <c r="D37" s="293">
        <v>2415204</v>
      </c>
    </row>
    <row r="38" spans="1:4" ht="10.5" customHeight="1" x14ac:dyDescent="0.2">
      <c r="A38" s="290"/>
      <c r="B38" s="294" t="s">
        <v>307</v>
      </c>
      <c r="C38" s="292"/>
      <c r="D38" s="87">
        <v>9361</v>
      </c>
    </row>
    <row r="39" spans="1:4" ht="12.75" customHeight="1" x14ac:dyDescent="0.2">
      <c r="A39" s="295" t="s">
        <v>308</v>
      </c>
      <c r="B39" s="296"/>
      <c r="C39" s="302">
        <f>-153431</f>
        <v>-153431</v>
      </c>
      <c r="D39" s="307">
        <f>-D35</f>
        <v>-2671121</v>
      </c>
    </row>
    <row r="40" spans="1:4" ht="4.5" customHeight="1" x14ac:dyDescent="0.2">
      <c r="A40" s="297"/>
      <c r="B40" s="298"/>
      <c r="C40" s="303"/>
      <c r="D40" s="304"/>
    </row>
    <row r="41" spans="1:4" x14ac:dyDescent="0.2">
      <c r="A41" s="299" t="s">
        <v>309</v>
      </c>
      <c r="B41" s="300"/>
      <c r="C41" s="301"/>
      <c r="D41" s="293"/>
    </row>
    <row r="42" spans="1:4" ht="12" customHeight="1" x14ac:dyDescent="0.2">
      <c r="A42" s="290"/>
      <c r="B42" s="300" t="s">
        <v>116</v>
      </c>
      <c r="C42" s="308">
        <f>C46</f>
        <v>0</v>
      </c>
      <c r="D42" s="307">
        <f>D46</f>
        <v>0</v>
      </c>
    </row>
    <row r="43" spans="1:4" ht="11.25" customHeight="1" x14ac:dyDescent="0.2">
      <c r="A43" s="290"/>
      <c r="B43" s="294" t="s">
        <v>178</v>
      </c>
      <c r="C43" s="292"/>
      <c r="D43" s="293"/>
    </row>
    <row r="44" spans="1:4" ht="11.25" customHeight="1" x14ac:dyDescent="0.2">
      <c r="A44" s="290"/>
      <c r="B44" s="294" t="s">
        <v>310</v>
      </c>
      <c r="C44" s="292"/>
      <c r="D44" s="293"/>
    </row>
    <row r="45" spans="1:4" ht="11.25" customHeight="1" x14ac:dyDescent="0.2">
      <c r="A45" s="290"/>
      <c r="B45" s="294" t="s">
        <v>311</v>
      </c>
      <c r="C45" s="292"/>
      <c r="D45" s="293"/>
    </row>
    <row r="46" spans="1:4" ht="11.25" customHeight="1" x14ac:dyDescent="0.2">
      <c r="A46" s="290"/>
      <c r="B46" s="294" t="s">
        <v>312</v>
      </c>
      <c r="C46" s="292">
        <v>0</v>
      </c>
      <c r="D46" s="293">
        <v>0</v>
      </c>
    </row>
    <row r="47" spans="1:4" ht="11.25" customHeight="1" x14ac:dyDescent="0.2">
      <c r="A47" s="290"/>
      <c r="B47" s="300" t="s">
        <v>117</v>
      </c>
      <c r="C47" s="301">
        <f>C51</f>
        <v>0</v>
      </c>
      <c r="D47" s="307">
        <f>D51</f>
        <v>0</v>
      </c>
    </row>
    <row r="48" spans="1:4" ht="11.25" customHeight="1" x14ac:dyDescent="0.2">
      <c r="A48" s="290"/>
      <c r="B48" s="294" t="s">
        <v>313</v>
      </c>
      <c r="C48" s="292"/>
      <c r="D48" s="293"/>
    </row>
    <row r="49" spans="1:4" ht="11.25" customHeight="1" x14ac:dyDescent="0.2">
      <c r="A49" s="290"/>
      <c r="B49" s="294" t="s">
        <v>310</v>
      </c>
      <c r="C49" s="292"/>
      <c r="D49" s="293"/>
    </row>
    <row r="50" spans="1:4" ht="11.25" customHeight="1" x14ac:dyDescent="0.2">
      <c r="A50" s="290"/>
      <c r="B50" s="294" t="s">
        <v>311</v>
      </c>
      <c r="C50" s="292"/>
      <c r="D50" s="293"/>
    </row>
    <row r="51" spans="1:4" ht="11.25" customHeight="1" x14ac:dyDescent="0.2">
      <c r="A51" s="290"/>
      <c r="B51" s="294" t="s">
        <v>314</v>
      </c>
      <c r="C51" s="292">
        <v>0</v>
      </c>
      <c r="D51" s="293">
        <v>0</v>
      </c>
    </row>
    <row r="52" spans="1:4" ht="20.25" customHeight="1" x14ac:dyDescent="0.2">
      <c r="A52" s="295" t="s">
        <v>315</v>
      </c>
      <c r="B52" s="296"/>
      <c r="C52" s="302">
        <f>C42-C51</f>
        <v>0</v>
      </c>
      <c r="D52" s="307">
        <f>D42-D51</f>
        <v>0</v>
      </c>
    </row>
    <row r="53" spans="1:4" ht="3" customHeight="1" x14ac:dyDescent="0.2">
      <c r="A53" s="297"/>
      <c r="B53" s="298"/>
      <c r="C53" s="303"/>
      <c r="D53" s="304"/>
    </row>
    <row r="54" spans="1:4" ht="15" customHeight="1" x14ac:dyDescent="0.2">
      <c r="A54" s="757" t="s">
        <v>316</v>
      </c>
      <c r="B54" s="758"/>
      <c r="C54" s="305">
        <f>C28+C39</f>
        <v>-9395068</v>
      </c>
      <c r="D54" s="307">
        <f>D28+D39</f>
        <v>-70417</v>
      </c>
    </row>
    <row r="55" spans="1:4" ht="11.25" customHeight="1" x14ac:dyDescent="0.2">
      <c r="A55" s="297"/>
      <c r="B55" s="298"/>
      <c r="C55" s="303"/>
      <c r="D55" s="304"/>
    </row>
    <row r="56" spans="1:4" x14ac:dyDescent="0.2">
      <c r="A56" s="295" t="s">
        <v>258</v>
      </c>
      <c r="B56" s="296"/>
      <c r="C56" s="302">
        <v>9773499</v>
      </c>
      <c r="D56" s="293">
        <v>5887156</v>
      </c>
    </row>
    <row r="57" spans="1:4" ht="15" customHeight="1" thickBot="1" x14ac:dyDescent="0.25">
      <c r="A57" s="759" t="s">
        <v>259</v>
      </c>
      <c r="B57" s="760"/>
      <c r="C57" s="306">
        <f>C56+C54</f>
        <v>378431</v>
      </c>
      <c r="D57" s="309">
        <f>D56+D54</f>
        <v>5816739</v>
      </c>
    </row>
    <row r="58" spans="1:4" ht="15" x14ac:dyDescent="0.25">
      <c r="C58" s="242"/>
      <c r="D58" s="242"/>
    </row>
    <row r="59" spans="1:4" ht="15" x14ac:dyDescent="0.2">
      <c r="A59" s="764" t="s">
        <v>1045</v>
      </c>
      <c r="B59" s="764"/>
      <c r="C59" s="755" t="s">
        <v>1036</v>
      </c>
      <c r="D59" s="755"/>
    </row>
    <row r="60" spans="1:4" ht="15" x14ac:dyDescent="0.25">
      <c r="A60" s="684"/>
      <c r="B60" s="685"/>
      <c r="C60" s="369"/>
    </row>
    <row r="61" spans="1:4" ht="15" x14ac:dyDescent="0.25">
      <c r="A61" s="684"/>
      <c r="B61" s="686"/>
      <c r="C61" s="368"/>
    </row>
    <row r="62" spans="1:4" ht="15" x14ac:dyDescent="0.2">
      <c r="A62" s="764" t="s">
        <v>1043</v>
      </c>
      <c r="B62" s="764"/>
      <c r="C62" s="754" t="s">
        <v>1034</v>
      </c>
      <c r="D62" s="754"/>
    </row>
    <row r="63" spans="1:4" ht="15" x14ac:dyDescent="0.2">
      <c r="A63" s="764" t="s">
        <v>1044</v>
      </c>
      <c r="B63" s="764"/>
      <c r="C63" s="754" t="s">
        <v>1070</v>
      </c>
      <c r="D63" s="754"/>
    </row>
    <row r="64" spans="1:4" ht="15" x14ac:dyDescent="0.25">
      <c r="B64" s="1"/>
    </row>
  </sheetData>
  <mergeCells count="14">
    <mergeCell ref="A59:B59"/>
    <mergeCell ref="A62:B62"/>
    <mergeCell ref="A63:B63"/>
    <mergeCell ref="C59:D59"/>
    <mergeCell ref="C62:D62"/>
    <mergeCell ref="C63:D63"/>
    <mergeCell ref="A54:B54"/>
    <mergeCell ref="A57:B57"/>
    <mergeCell ref="A7:C7"/>
    <mergeCell ref="A1:D1"/>
    <mergeCell ref="A3:D3"/>
    <mergeCell ref="A2:D2"/>
    <mergeCell ref="A4:D4"/>
    <mergeCell ref="A5:D5"/>
  </mergeCells>
  <pageMargins left="0.55118110236220474" right="0.15748031496062992" top="0.27559055118110237" bottom="0.31496062992125984" header="0.31496062992125984" footer="0.31496062992125984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  <pageSetUpPr fitToPage="1"/>
  </sheetPr>
  <dimension ref="A1:H37"/>
  <sheetViews>
    <sheetView topLeftCell="A19" zoomScaleNormal="100" workbookViewId="0">
      <selection activeCell="B35" sqref="B35:C35"/>
    </sheetView>
  </sheetViews>
  <sheetFormatPr baseColWidth="10" defaultRowHeight="15" x14ac:dyDescent="0.25"/>
  <cols>
    <col min="1" max="1" width="48.28515625" customWidth="1"/>
    <col min="2" max="2" width="12.5703125" customWidth="1"/>
    <col min="3" max="3" width="11" customWidth="1"/>
    <col min="5" max="5" width="9.7109375" customWidth="1"/>
    <col min="6" max="6" width="11.140625" customWidth="1"/>
  </cols>
  <sheetData>
    <row r="1" spans="1:6" s="1" customFormat="1" x14ac:dyDescent="0.25">
      <c r="A1" s="752" t="s">
        <v>161</v>
      </c>
      <c r="B1" s="752"/>
      <c r="C1" s="752"/>
      <c r="D1" s="752"/>
      <c r="E1" s="752"/>
      <c r="F1" s="752"/>
    </row>
    <row r="2" spans="1:6" s="57" customFormat="1" ht="15.75" x14ac:dyDescent="0.25">
      <c r="A2" s="753" t="s">
        <v>106</v>
      </c>
      <c r="B2" s="753"/>
      <c r="C2" s="753"/>
      <c r="D2" s="753"/>
      <c r="E2" s="753"/>
      <c r="F2" s="753"/>
    </row>
    <row r="3" spans="1:6" s="57" customFormat="1" ht="15.75" x14ac:dyDescent="0.25">
      <c r="A3" s="753" t="s">
        <v>410</v>
      </c>
      <c r="B3" s="753"/>
      <c r="C3" s="753"/>
      <c r="D3" s="753"/>
      <c r="E3" s="753"/>
      <c r="F3" s="753"/>
    </row>
    <row r="4" spans="1:6" s="57" customFormat="1" ht="15.75" x14ac:dyDescent="0.25">
      <c r="A4" s="753" t="s">
        <v>1046</v>
      </c>
      <c r="B4" s="753"/>
      <c r="C4" s="753"/>
      <c r="D4" s="753"/>
      <c r="E4" s="753"/>
      <c r="F4" s="753"/>
    </row>
    <row r="5" spans="1:6" s="56" customFormat="1" ht="24.75" customHeight="1" thickBot="1" x14ac:dyDescent="0.3">
      <c r="A5" s="756" t="s">
        <v>114</v>
      </c>
      <c r="B5" s="756"/>
      <c r="C5" s="756"/>
      <c r="D5" s="756"/>
      <c r="E5" s="756"/>
      <c r="F5" s="756"/>
    </row>
    <row r="6" spans="1:6" s="8" customFormat="1" ht="72.75" thickBot="1" x14ac:dyDescent="0.25">
      <c r="A6" s="76" t="s">
        <v>107</v>
      </c>
      <c r="B6" s="77" t="s">
        <v>108</v>
      </c>
      <c r="C6" s="77" t="s">
        <v>109</v>
      </c>
      <c r="D6" s="77" t="s">
        <v>110</v>
      </c>
      <c r="E6" s="77" t="s">
        <v>111</v>
      </c>
      <c r="F6" s="77" t="s">
        <v>112</v>
      </c>
    </row>
    <row r="7" spans="1:6" s="81" customFormat="1" ht="16.5" customHeight="1" x14ac:dyDescent="0.25">
      <c r="A7" s="79" t="s">
        <v>99</v>
      </c>
      <c r="B7" s="80"/>
      <c r="C7" s="80"/>
      <c r="D7" s="80"/>
      <c r="E7" s="80"/>
      <c r="F7" s="80"/>
    </row>
    <row r="8" spans="1:6" s="81" customFormat="1" ht="16.5" customHeight="1" x14ac:dyDescent="0.25">
      <c r="A8" s="79" t="s">
        <v>411</v>
      </c>
      <c r="B8" s="311">
        <v>4749918</v>
      </c>
      <c r="C8" s="311">
        <v>32886256</v>
      </c>
      <c r="D8" s="311">
        <v>13915474</v>
      </c>
      <c r="E8" s="311">
        <v>0</v>
      </c>
      <c r="F8" s="311">
        <f>SUM(B8:E8)</f>
        <v>51551648</v>
      </c>
    </row>
    <row r="9" spans="1:6" s="81" customFormat="1" ht="15.75" customHeight="1" x14ac:dyDescent="0.25">
      <c r="A9" s="79"/>
      <c r="B9" s="311"/>
      <c r="C9" s="311"/>
      <c r="D9" s="311"/>
      <c r="E9" s="311"/>
      <c r="F9" s="311"/>
    </row>
    <row r="10" spans="1:6" s="81" customFormat="1" ht="29.25" customHeight="1" x14ac:dyDescent="0.25">
      <c r="A10" s="79" t="s">
        <v>412</v>
      </c>
      <c r="B10" s="311"/>
      <c r="C10" s="311"/>
      <c r="D10" s="311"/>
      <c r="E10" s="311"/>
      <c r="F10" s="311"/>
    </row>
    <row r="11" spans="1:6" s="81" customFormat="1" ht="16.5" customHeight="1" x14ac:dyDescent="0.25">
      <c r="A11" s="82" t="s">
        <v>30</v>
      </c>
      <c r="B11" s="310"/>
      <c r="C11" s="310">
        <v>0</v>
      </c>
      <c r="D11" s="310">
        <v>0</v>
      </c>
      <c r="E11" s="310">
        <v>0</v>
      </c>
      <c r="F11" s="310"/>
    </row>
    <row r="12" spans="1:6" s="81" customFormat="1" ht="16.5" customHeight="1" x14ac:dyDescent="0.25">
      <c r="A12" s="82" t="s">
        <v>91</v>
      </c>
      <c r="B12" s="310"/>
      <c r="C12" s="310"/>
      <c r="D12" s="310"/>
      <c r="E12" s="310"/>
      <c r="F12" s="310"/>
    </row>
    <row r="13" spans="1:6" s="81" customFormat="1" ht="16.5" customHeight="1" x14ac:dyDescent="0.25">
      <c r="A13" s="82" t="s">
        <v>93</v>
      </c>
      <c r="B13" s="310"/>
      <c r="C13" s="310"/>
      <c r="D13" s="310"/>
      <c r="E13" s="310"/>
      <c r="F13" s="310"/>
    </row>
    <row r="14" spans="1:6" s="81" customFormat="1" ht="24" x14ac:dyDescent="0.25">
      <c r="A14" s="79" t="s">
        <v>113</v>
      </c>
      <c r="B14" s="310"/>
      <c r="C14" s="311">
        <f>C16</f>
        <v>0</v>
      </c>
      <c r="D14" s="311">
        <v>14978123</v>
      </c>
      <c r="E14" s="311">
        <v>0</v>
      </c>
      <c r="F14" s="311">
        <f>C14+D14</f>
        <v>14978123</v>
      </c>
    </row>
    <row r="15" spans="1:6" s="81" customFormat="1" ht="16.5" customHeight="1" x14ac:dyDescent="0.25">
      <c r="A15" s="82" t="s">
        <v>48</v>
      </c>
      <c r="B15" s="310">
        <v>0</v>
      </c>
      <c r="C15" s="310">
        <v>13915474</v>
      </c>
      <c r="D15" s="310">
        <v>-13915474</v>
      </c>
      <c r="E15" s="310">
        <v>0</v>
      </c>
      <c r="F15" s="310">
        <v>0</v>
      </c>
    </row>
    <row r="16" spans="1:6" s="81" customFormat="1" ht="16.5" customHeight="1" x14ac:dyDescent="0.25">
      <c r="A16" s="82" t="s">
        <v>96</v>
      </c>
      <c r="B16" s="311"/>
      <c r="C16" s="311"/>
      <c r="D16" s="311">
        <v>0</v>
      </c>
      <c r="E16" s="311">
        <v>0</v>
      </c>
      <c r="F16" s="311">
        <v>46801730</v>
      </c>
    </row>
    <row r="17" spans="1:8" s="81" customFormat="1" ht="16.5" customHeight="1" x14ac:dyDescent="0.25">
      <c r="A17" s="82" t="s">
        <v>97</v>
      </c>
      <c r="B17" s="310"/>
      <c r="C17" s="310"/>
      <c r="D17" s="310"/>
      <c r="E17" s="310"/>
      <c r="F17" s="310"/>
    </row>
    <row r="18" spans="1:8" s="81" customFormat="1" ht="16.5" customHeight="1" x14ac:dyDescent="0.25">
      <c r="A18" s="82" t="s">
        <v>98</v>
      </c>
      <c r="B18" s="310"/>
      <c r="C18" s="310"/>
      <c r="D18" s="310"/>
      <c r="E18" s="310"/>
      <c r="F18" s="310"/>
    </row>
    <row r="19" spans="1:8" s="81" customFormat="1" ht="16.5" customHeight="1" x14ac:dyDescent="0.25">
      <c r="A19" s="79" t="s">
        <v>1049</v>
      </c>
      <c r="B19" s="311">
        <v>4749918</v>
      </c>
      <c r="C19" s="311">
        <f>C8+C15</f>
        <v>46801730</v>
      </c>
      <c r="D19" s="311">
        <f>D8+D14+D15</f>
        <v>14978123</v>
      </c>
      <c r="E19" s="311">
        <v>0</v>
      </c>
      <c r="F19" s="311">
        <f>B19+C19+D19+E19</f>
        <v>66529771</v>
      </c>
    </row>
    <row r="20" spans="1:8" s="81" customFormat="1" ht="24" x14ac:dyDescent="0.25">
      <c r="A20" s="79" t="s">
        <v>1050</v>
      </c>
      <c r="B20" s="310"/>
      <c r="C20" s="310"/>
      <c r="D20" s="310"/>
      <c r="E20" s="310"/>
      <c r="F20" s="310"/>
    </row>
    <row r="21" spans="1:8" s="81" customFormat="1" ht="16.5" customHeight="1" x14ac:dyDescent="0.25">
      <c r="A21" s="82" t="s">
        <v>30</v>
      </c>
      <c r="B21" s="310">
        <v>0</v>
      </c>
      <c r="C21" s="310"/>
      <c r="D21" s="310"/>
      <c r="E21" s="310"/>
      <c r="F21" s="310"/>
    </row>
    <row r="22" spans="1:8" s="81" customFormat="1" ht="16.5" customHeight="1" x14ac:dyDescent="0.25">
      <c r="A22" s="82" t="s">
        <v>91</v>
      </c>
      <c r="B22" s="310">
        <v>0</v>
      </c>
      <c r="C22" s="310"/>
      <c r="D22" s="310"/>
      <c r="E22" s="310"/>
      <c r="F22" s="310"/>
    </row>
    <row r="23" spans="1:8" s="81" customFormat="1" ht="16.5" customHeight="1" x14ac:dyDescent="0.25">
      <c r="A23" s="82" t="s">
        <v>93</v>
      </c>
      <c r="B23" s="310">
        <v>0</v>
      </c>
      <c r="C23" s="310">
        <v>-2169331</v>
      </c>
      <c r="D23" s="310"/>
      <c r="E23" s="310"/>
      <c r="F23" s="310">
        <f>C23</f>
        <v>-2169331</v>
      </c>
    </row>
    <row r="24" spans="1:8" s="81" customFormat="1" ht="24" x14ac:dyDescent="0.25">
      <c r="A24" s="79" t="s">
        <v>1051</v>
      </c>
      <c r="B24" s="310"/>
      <c r="C24" s="310"/>
      <c r="D24" s="310"/>
      <c r="E24" s="310"/>
      <c r="F24" s="310"/>
    </row>
    <row r="25" spans="1:8" s="81" customFormat="1" ht="16.5" customHeight="1" x14ac:dyDescent="0.25">
      <c r="A25" s="82" t="s">
        <v>48</v>
      </c>
      <c r="B25" s="310">
        <v>0</v>
      </c>
      <c r="C25" s="310"/>
      <c r="D25" s="310">
        <v>-4239145.07</v>
      </c>
      <c r="E25" s="310"/>
      <c r="F25" s="310">
        <f>D25</f>
        <v>-4239145.07</v>
      </c>
    </row>
    <row r="26" spans="1:8" s="81" customFormat="1" ht="16.5" customHeight="1" x14ac:dyDescent="0.25">
      <c r="A26" s="82" t="s">
        <v>96</v>
      </c>
      <c r="B26" s="311">
        <v>0</v>
      </c>
      <c r="C26" s="311">
        <v>14978123</v>
      </c>
      <c r="D26" s="311">
        <v>-14978123</v>
      </c>
      <c r="E26" s="311"/>
      <c r="F26" s="311"/>
      <c r="H26" s="470"/>
    </row>
    <row r="27" spans="1:8" s="81" customFormat="1" ht="16.5" customHeight="1" x14ac:dyDescent="0.25">
      <c r="A27" s="82" t="s">
        <v>97</v>
      </c>
      <c r="B27" s="310">
        <v>0</v>
      </c>
      <c r="C27" s="310"/>
      <c r="D27" s="310"/>
      <c r="E27" s="310"/>
      <c r="F27" s="310"/>
    </row>
    <row r="28" spans="1:8" s="81" customFormat="1" ht="16.5" customHeight="1" x14ac:dyDescent="0.25">
      <c r="A28" s="82" t="s">
        <v>1048</v>
      </c>
      <c r="B28" s="310"/>
      <c r="C28" s="310">
        <v>-24248703</v>
      </c>
      <c r="D28" s="310"/>
      <c r="E28" s="310"/>
      <c r="F28" s="310">
        <f>C28</f>
        <v>-24248703</v>
      </c>
    </row>
    <row r="29" spans="1:8" s="81" customFormat="1" ht="16.5" customHeight="1" x14ac:dyDescent="0.25">
      <c r="A29" s="79" t="s">
        <v>1047</v>
      </c>
      <c r="B29" s="311">
        <v>4749918</v>
      </c>
      <c r="C29" s="311">
        <f>SUM(C19:C28)</f>
        <v>35361819</v>
      </c>
      <c r="D29" s="311">
        <v>-4239145</v>
      </c>
      <c r="E29" s="311">
        <v>0</v>
      </c>
      <c r="F29" s="311">
        <f>SUM(B29:E29)</f>
        <v>35872592</v>
      </c>
      <c r="G29" s="470"/>
      <c r="H29" s="470"/>
    </row>
    <row r="30" spans="1:8" s="78" customFormat="1" ht="16.5" customHeight="1" thickBot="1" x14ac:dyDescent="0.3">
      <c r="A30" s="83"/>
      <c r="B30" s="312"/>
      <c r="C30" s="312"/>
      <c r="D30" s="312"/>
      <c r="E30" s="312"/>
      <c r="F30" s="312"/>
    </row>
    <row r="31" spans="1:8" x14ac:dyDescent="0.25">
      <c r="B31" s="313"/>
      <c r="C31" s="313"/>
      <c r="D31" s="313"/>
      <c r="E31" s="313"/>
      <c r="F31" s="313"/>
      <c r="H31" s="687"/>
    </row>
    <row r="32" spans="1:8" x14ac:dyDescent="0.25">
      <c r="A32" s="367" t="s">
        <v>578</v>
      </c>
      <c r="B32" s="755" t="s">
        <v>1035</v>
      </c>
      <c r="C32" s="755"/>
      <c r="D32" s="615"/>
      <c r="E32" s="722" t="s">
        <v>1036</v>
      </c>
      <c r="F32" s="722"/>
    </row>
    <row r="33" spans="1:6" x14ac:dyDescent="0.25">
      <c r="A33" s="369"/>
      <c r="B33" s="369"/>
      <c r="E33" s="369"/>
      <c r="F33" s="87"/>
    </row>
    <row r="34" spans="1:6" x14ac:dyDescent="0.25">
      <c r="A34" s="368"/>
      <c r="B34" s="368"/>
      <c r="E34" s="368"/>
      <c r="F34" s="87"/>
    </row>
    <row r="35" spans="1:6" x14ac:dyDescent="0.25">
      <c r="A35" s="367" t="s">
        <v>580</v>
      </c>
      <c r="B35" s="755" t="s">
        <v>549</v>
      </c>
      <c r="C35" s="755"/>
      <c r="D35" s="721"/>
      <c r="E35" s="703" t="s">
        <v>1034</v>
      </c>
      <c r="F35" s="703"/>
    </row>
    <row r="36" spans="1:6" x14ac:dyDescent="0.25">
      <c r="A36" s="367" t="s">
        <v>581</v>
      </c>
      <c r="B36" s="755" t="s">
        <v>582</v>
      </c>
      <c r="C36" s="755"/>
      <c r="D36" s="721"/>
      <c r="E36" s="703" t="s">
        <v>1070</v>
      </c>
      <c r="F36" s="703"/>
    </row>
    <row r="37" spans="1:6" x14ac:dyDescent="0.25">
      <c r="A37" s="1"/>
    </row>
  </sheetData>
  <mergeCells count="8">
    <mergeCell ref="A1:F1"/>
    <mergeCell ref="A5:F5"/>
    <mergeCell ref="B32:C32"/>
    <mergeCell ref="B35:C35"/>
    <mergeCell ref="B36:C36"/>
    <mergeCell ref="A4:F4"/>
    <mergeCell ref="A2:F2"/>
    <mergeCell ref="A3:F3"/>
  </mergeCells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C65"/>
  <sheetViews>
    <sheetView topLeftCell="A25" zoomScaleNormal="100" workbookViewId="0">
      <selection activeCell="B58" sqref="B58"/>
    </sheetView>
  </sheetViews>
  <sheetFormatPr baseColWidth="10" defaultRowHeight="15" x14ac:dyDescent="0.25"/>
  <cols>
    <col min="1" max="1" width="80.85546875" style="85" bestFit="1" customWidth="1"/>
    <col min="2" max="3" width="17" style="85" customWidth="1"/>
    <col min="4" max="16384" width="11.42578125" style="85"/>
  </cols>
  <sheetData>
    <row r="1" spans="1:3" s="86" customFormat="1" x14ac:dyDescent="0.25">
      <c r="A1" s="752" t="s">
        <v>161</v>
      </c>
      <c r="B1" s="752"/>
      <c r="C1" s="752"/>
    </row>
    <row r="2" spans="1:3" s="57" customFormat="1" ht="15.75" x14ac:dyDescent="0.25">
      <c r="A2" s="753" t="s">
        <v>115</v>
      </c>
      <c r="B2" s="753"/>
      <c r="C2" s="753"/>
    </row>
    <row r="3" spans="1:3" s="57" customFormat="1" ht="15.75" x14ac:dyDescent="0.25">
      <c r="A3" s="753" t="s">
        <v>410</v>
      </c>
      <c r="B3" s="753"/>
      <c r="C3" s="753"/>
    </row>
    <row r="4" spans="1:3" s="57" customFormat="1" ht="15.75" x14ac:dyDescent="0.25">
      <c r="A4" s="753" t="s">
        <v>1046</v>
      </c>
      <c r="B4" s="753"/>
      <c r="C4" s="753"/>
    </row>
    <row r="5" spans="1:3" s="56" customFormat="1" ht="15.75" thickBot="1" x14ac:dyDescent="0.3">
      <c r="A5" s="765" t="s">
        <v>114</v>
      </c>
      <c r="B5" s="765"/>
      <c r="C5" s="765"/>
    </row>
    <row r="6" spans="1:3" s="87" customFormat="1" x14ac:dyDescent="0.2">
      <c r="A6" s="95"/>
      <c r="B6" s="96" t="s">
        <v>116</v>
      </c>
      <c r="C6" s="97" t="s">
        <v>117</v>
      </c>
    </row>
    <row r="7" spans="1:3" s="87" customFormat="1" x14ac:dyDescent="0.2">
      <c r="A7" s="471"/>
      <c r="B7" s="473">
        <v>2015</v>
      </c>
      <c r="C7" s="473">
        <v>2015</v>
      </c>
    </row>
    <row r="8" spans="1:3" s="87" customFormat="1" x14ac:dyDescent="0.2">
      <c r="A8" s="471"/>
      <c r="B8" s="94" t="s">
        <v>119</v>
      </c>
      <c r="C8" s="89" t="s">
        <v>120</v>
      </c>
    </row>
    <row r="9" spans="1:3" s="87" customFormat="1" x14ac:dyDescent="0.25">
      <c r="A9" s="88" t="s">
        <v>118</v>
      </c>
      <c r="B9" s="474">
        <f>B10+B22</f>
        <v>12681970</v>
      </c>
      <c r="C9" s="474">
        <f>C10+C17</f>
        <v>5068961</v>
      </c>
    </row>
    <row r="10" spans="1:3" s="87" customFormat="1" x14ac:dyDescent="0.2">
      <c r="A10" s="90" t="s">
        <v>52</v>
      </c>
      <c r="B10" s="314">
        <f>B11+B13</f>
        <v>9395068</v>
      </c>
      <c r="C10" s="315">
        <f>C12</f>
        <v>4915530</v>
      </c>
    </row>
    <row r="11" spans="1:3" s="87" customFormat="1" ht="14.25" x14ac:dyDescent="0.2">
      <c r="A11" s="91" t="s">
        <v>54</v>
      </c>
      <c r="B11" s="475">
        <v>9395068</v>
      </c>
      <c r="C11" s="476">
        <v>0</v>
      </c>
    </row>
    <row r="12" spans="1:3" s="87" customFormat="1" ht="14.25" x14ac:dyDescent="0.2">
      <c r="A12" s="91" t="s">
        <v>56</v>
      </c>
      <c r="B12" s="475">
        <v>0</v>
      </c>
      <c r="C12" s="476">
        <v>4915530</v>
      </c>
    </row>
    <row r="13" spans="1:3" s="87" customFormat="1" ht="14.25" x14ac:dyDescent="0.2">
      <c r="A13" s="91" t="s">
        <v>58</v>
      </c>
      <c r="B13" s="475"/>
      <c r="C13" s="476">
        <v>0</v>
      </c>
    </row>
    <row r="14" spans="1:3" s="87" customFormat="1" ht="14.25" x14ac:dyDescent="0.2">
      <c r="A14" s="91" t="s">
        <v>66</v>
      </c>
      <c r="B14" s="475"/>
      <c r="C14" s="476"/>
    </row>
    <row r="15" spans="1:3" s="87" customFormat="1" ht="5.25" customHeight="1" x14ac:dyDescent="0.2">
      <c r="A15" s="88"/>
      <c r="B15" s="314"/>
      <c r="C15" s="315"/>
    </row>
    <row r="16" spans="1:3" s="87" customFormat="1" ht="14.25" x14ac:dyDescent="0.2">
      <c r="A16" s="90" t="s">
        <v>69</v>
      </c>
      <c r="B16" s="316"/>
      <c r="C16" s="317"/>
    </row>
    <row r="17" spans="1:3" s="87" customFormat="1" x14ac:dyDescent="0.2">
      <c r="A17" s="91" t="s">
        <v>71</v>
      </c>
      <c r="B17" s="314">
        <f>B22</f>
        <v>3286902</v>
      </c>
      <c r="C17" s="315">
        <f>C19+C20+C21+C22</f>
        <v>153431</v>
      </c>
    </row>
    <row r="18" spans="1:3" s="87" customFormat="1" x14ac:dyDescent="0.2">
      <c r="A18" s="91" t="s">
        <v>73</v>
      </c>
      <c r="B18" s="314">
        <v>0</v>
      </c>
      <c r="C18" s="315"/>
    </row>
    <row r="19" spans="1:3" s="87" customFormat="1" x14ac:dyDescent="0.2">
      <c r="A19" s="91" t="s">
        <v>76</v>
      </c>
      <c r="B19" s="314">
        <v>0</v>
      </c>
      <c r="C19" s="476"/>
    </row>
    <row r="20" spans="1:3" s="87" customFormat="1" x14ac:dyDescent="0.2">
      <c r="A20" s="91" t="s">
        <v>79</v>
      </c>
      <c r="B20" s="314">
        <v>0</v>
      </c>
      <c r="C20" s="476">
        <v>153431</v>
      </c>
    </row>
    <row r="21" spans="1:3" s="87" customFormat="1" x14ac:dyDescent="0.2">
      <c r="A21" s="91" t="s">
        <v>80</v>
      </c>
      <c r="B21" s="314">
        <v>0</v>
      </c>
      <c r="C21" s="476"/>
    </row>
    <row r="22" spans="1:3" s="87" customFormat="1" x14ac:dyDescent="0.2">
      <c r="A22" s="91" t="s">
        <v>82</v>
      </c>
      <c r="B22" s="475">
        <v>3286902</v>
      </c>
      <c r="C22" s="315">
        <v>0</v>
      </c>
    </row>
    <row r="23" spans="1:3" s="87" customFormat="1" x14ac:dyDescent="0.2">
      <c r="A23" s="91" t="s">
        <v>83</v>
      </c>
      <c r="B23" s="314">
        <v>0</v>
      </c>
      <c r="C23" s="315">
        <v>0</v>
      </c>
    </row>
    <row r="24" spans="1:3" s="87" customFormat="1" x14ac:dyDescent="0.2">
      <c r="A24" s="91" t="s">
        <v>85</v>
      </c>
      <c r="B24" s="314">
        <v>0</v>
      </c>
      <c r="C24" s="315">
        <v>0</v>
      </c>
    </row>
    <row r="25" spans="1:3" s="87" customFormat="1" x14ac:dyDescent="0.2">
      <c r="A25" s="91" t="s">
        <v>87</v>
      </c>
      <c r="B25" s="314">
        <v>0</v>
      </c>
      <c r="C25" s="315">
        <v>0</v>
      </c>
    </row>
    <row r="26" spans="1:3" s="87" customFormat="1" ht="14.25" customHeight="1" x14ac:dyDescent="0.2">
      <c r="A26" s="92"/>
      <c r="B26" s="472">
        <v>2015</v>
      </c>
      <c r="C26" s="472">
        <v>2015</v>
      </c>
    </row>
    <row r="27" spans="1:3" s="87" customFormat="1" ht="14.25" customHeight="1" x14ac:dyDescent="0.2">
      <c r="A27" s="92"/>
      <c r="B27" s="314" t="s">
        <v>120</v>
      </c>
      <c r="C27" s="315" t="s">
        <v>119</v>
      </c>
    </row>
    <row r="28" spans="1:3" s="87" customFormat="1" ht="16.5" x14ac:dyDescent="0.2">
      <c r="A28" s="88" t="s">
        <v>121</v>
      </c>
      <c r="B28" s="318">
        <f>B29+B36</f>
        <v>24248703</v>
      </c>
      <c r="C28" s="315"/>
    </row>
    <row r="29" spans="1:3" s="87" customFormat="1" x14ac:dyDescent="0.25">
      <c r="A29" s="90" t="s">
        <v>53</v>
      </c>
      <c r="B29" s="468">
        <f>B30</f>
        <v>0</v>
      </c>
    </row>
    <row r="30" spans="1:3" s="87" customFormat="1" x14ac:dyDescent="0.25">
      <c r="A30" s="91" t="s">
        <v>55</v>
      </c>
      <c r="B30" s="113"/>
      <c r="C30" s="474">
        <v>1204533</v>
      </c>
    </row>
    <row r="31" spans="1:3" s="87" customFormat="1" x14ac:dyDescent="0.2">
      <c r="A31" s="91" t="s">
        <v>57</v>
      </c>
      <c r="B31" s="314">
        <v>0</v>
      </c>
      <c r="C31" s="315">
        <v>0</v>
      </c>
    </row>
    <row r="32" spans="1:3" s="87" customFormat="1" x14ac:dyDescent="0.2">
      <c r="A32" s="91" t="s">
        <v>59</v>
      </c>
      <c r="B32" s="314">
        <v>0</v>
      </c>
      <c r="C32" s="315">
        <v>0</v>
      </c>
    </row>
    <row r="33" spans="1:3" s="87" customFormat="1" x14ac:dyDescent="0.2">
      <c r="A33" s="91" t="s">
        <v>67</v>
      </c>
      <c r="B33" s="314">
        <v>0</v>
      </c>
      <c r="C33" s="315">
        <v>0</v>
      </c>
    </row>
    <row r="34" spans="1:3" s="87" customFormat="1" x14ac:dyDescent="0.2">
      <c r="A34" s="91" t="s">
        <v>68</v>
      </c>
      <c r="B34" s="314">
        <v>0</v>
      </c>
      <c r="C34" s="315">
        <v>0</v>
      </c>
    </row>
    <row r="35" spans="1:3" s="87" customFormat="1" ht="6" customHeight="1" x14ac:dyDescent="0.2">
      <c r="A35" s="88"/>
      <c r="B35" s="314"/>
      <c r="C35" s="315"/>
    </row>
    <row r="36" spans="1:3" s="87" customFormat="1" ht="14.25" x14ac:dyDescent="0.2">
      <c r="A36" s="90" t="s">
        <v>70</v>
      </c>
      <c r="B36" s="316">
        <f>B40</f>
        <v>24248703</v>
      </c>
      <c r="C36" s="317"/>
    </row>
    <row r="37" spans="1:3" s="87" customFormat="1" x14ac:dyDescent="0.2">
      <c r="A37" s="91" t="s">
        <v>72</v>
      </c>
      <c r="B37" s="314">
        <v>0</v>
      </c>
      <c r="C37" s="315">
        <v>0</v>
      </c>
    </row>
    <row r="38" spans="1:3" s="87" customFormat="1" x14ac:dyDescent="0.2">
      <c r="A38" s="91" t="s">
        <v>77</v>
      </c>
      <c r="B38" s="314">
        <v>0</v>
      </c>
      <c r="C38" s="315">
        <v>0</v>
      </c>
    </row>
    <row r="39" spans="1:3" s="87" customFormat="1" x14ac:dyDescent="0.2">
      <c r="A39" s="91" t="s">
        <v>78</v>
      </c>
      <c r="B39" s="314">
        <v>0</v>
      </c>
      <c r="C39" s="315">
        <v>0</v>
      </c>
    </row>
    <row r="40" spans="1:3" s="87" customFormat="1" x14ac:dyDescent="0.2">
      <c r="A40" s="91" t="s">
        <v>81</v>
      </c>
      <c r="B40" s="475">
        <v>24248703</v>
      </c>
      <c r="C40" s="315">
        <v>0</v>
      </c>
    </row>
    <row r="41" spans="1:3" s="87" customFormat="1" x14ac:dyDescent="0.2">
      <c r="A41" s="91"/>
      <c r="B41" s="472">
        <v>2015</v>
      </c>
      <c r="C41" s="472">
        <v>2015</v>
      </c>
    </row>
    <row r="42" spans="1:3" s="87" customFormat="1" ht="14.25" x14ac:dyDescent="0.2">
      <c r="A42" s="91"/>
      <c r="B42" s="316" t="s">
        <v>120</v>
      </c>
      <c r="C42" s="317" t="s">
        <v>119</v>
      </c>
    </row>
    <row r="43" spans="1:3" s="87" customFormat="1" ht="16.5" x14ac:dyDescent="0.2">
      <c r="A43" s="88" t="s">
        <v>122</v>
      </c>
      <c r="B43" s="318"/>
      <c r="C43" s="315"/>
    </row>
    <row r="44" spans="1:3" s="87" customFormat="1" ht="14.25" x14ac:dyDescent="0.2">
      <c r="A44" s="90" t="s">
        <v>89</v>
      </c>
      <c r="B44" s="316"/>
      <c r="C44" s="317"/>
    </row>
    <row r="45" spans="1:3" s="87" customFormat="1" x14ac:dyDescent="0.2">
      <c r="A45" s="91" t="s">
        <v>30</v>
      </c>
      <c r="B45" s="319"/>
      <c r="C45" s="320"/>
    </row>
    <row r="46" spans="1:3" s="87" customFormat="1" x14ac:dyDescent="0.2">
      <c r="A46" s="91" t="s">
        <v>91</v>
      </c>
      <c r="B46" s="319"/>
      <c r="C46" s="320"/>
    </row>
    <row r="47" spans="1:3" s="87" customFormat="1" x14ac:dyDescent="0.2">
      <c r="A47" s="91" t="s">
        <v>93</v>
      </c>
      <c r="B47" s="319"/>
      <c r="C47" s="320"/>
    </row>
    <row r="48" spans="1:3" s="87" customFormat="1" ht="6" customHeight="1" x14ac:dyDescent="0.2">
      <c r="A48" s="90"/>
      <c r="B48" s="316"/>
      <c r="C48" s="317"/>
    </row>
    <row r="49" spans="1:3" s="87" customFormat="1" ht="15.75" customHeight="1" x14ac:dyDescent="0.2">
      <c r="A49" s="90" t="s">
        <v>94</v>
      </c>
      <c r="B49" s="316">
        <f>B50+B51</f>
        <v>0</v>
      </c>
      <c r="C49" s="317">
        <f>C50+C51</f>
        <v>31122674</v>
      </c>
    </row>
    <row r="50" spans="1:3" s="87" customFormat="1" x14ac:dyDescent="0.2">
      <c r="A50" s="91" t="s">
        <v>95</v>
      </c>
      <c r="B50" s="319">
        <v>0</v>
      </c>
      <c r="C50" s="478">
        <v>-4239145</v>
      </c>
    </row>
    <row r="51" spans="1:3" s="87" customFormat="1" ht="14.25" x14ac:dyDescent="0.2">
      <c r="A51" s="91" t="s">
        <v>96</v>
      </c>
      <c r="B51" s="477"/>
      <c r="C51" s="478">
        <v>35361819</v>
      </c>
    </row>
    <row r="52" spans="1:3" s="87" customFormat="1" x14ac:dyDescent="0.2">
      <c r="A52" s="91" t="s">
        <v>97</v>
      </c>
      <c r="B52" s="319"/>
      <c r="C52" s="320"/>
    </row>
    <row r="53" spans="1:3" s="87" customFormat="1" x14ac:dyDescent="0.2">
      <c r="A53" s="91" t="s">
        <v>98</v>
      </c>
      <c r="B53" s="319"/>
      <c r="C53" s="320"/>
    </row>
    <row r="54" spans="1:3" s="87" customFormat="1" x14ac:dyDescent="0.2">
      <c r="A54" s="91" t="s">
        <v>99</v>
      </c>
      <c r="B54" s="323"/>
      <c r="C54" s="324"/>
    </row>
    <row r="55" spans="1:3" s="87" customFormat="1" ht="7.5" customHeight="1" x14ac:dyDescent="0.2">
      <c r="A55" s="90"/>
      <c r="B55" s="321"/>
      <c r="C55" s="322"/>
    </row>
    <row r="56" spans="1:3" s="87" customFormat="1" ht="14.25" x14ac:dyDescent="0.2">
      <c r="A56" s="90" t="s">
        <v>123</v>
      </c>
      <c r="B56" s="321"/>
      <c r="C56" s="322"/>
    </row>
    <row r="57" spans="1:3" s="87" customFormat="1" x14ac:dyDescent="0.2">
      <c r="A57" s="91" t="s">
        <v>101</v>
      </c>
      <c r="B57" s="319">
        <v>0</v>
      </c>
      <c r="C57" s="324"/>
    </row>
    <row r="58" spans="1:3" s="87" customFormat="1" ht="15.75" thickBot="1" x14ac:dyDescent="0.25">
      <c r="A58" s="93" t="s">
        <v>102</v>
      </c>
      <c r="B58" s="730">
        <v>0</v>
      </c>
      <c r="C58" s="325"/>
    </row>
    <row r="60" spans="1:3" x14ac:dyDescent="0.25">
      <c r="A60" s="705" t="s">
        <v>1072</v>
      </c>
      <c r="B60" s="755" t="s">
        <v>1036</v>
      </c>
      <c r="C60" s="755"/>
    </row>
    <row r="61" spans="1:3" x14ac:dyDescent="0.25">
      <c r="A61" s="369"/>
      <c r="B61" s="369"/>
    </row>
    <row r="62" spans="1:3" x14ac:dyDescent="0.25">
      <c r="A62" s="368"/>
      <c r="B62" s="368"/>
    </row>
    <row r="63" spans="1:3" x14ac:dyDescent="0.25">
      <c r="A63" s="705" t="s">
        <v>1074</v>
      </c>
      <c r="B63" s="754" t="s">
        <v>1075</v>
      </c>
      <c r="C63" s="754"/>
    </row>
    <row r="64" spans="1:3" x14ac:dyDescent="0.25">
      <c r="A64" s="705" t="s">
        <v>1073</v>
      </c>
      <c r="B64" s="754" t="s">
        <v>1070</v>
      </c>
      <c r="C64" s="754"/>
    </row>
    <row r="65" spans="1:1" x14ac:dyDescent="0.25">
      <c r="A65" s="1"/>
    </row>
  </sheetData>
  <autoFilter ref="A1:C69"/>
  <mergeCells count="8">
    <mergeCell ref="B60:C60"/>
    <mergeCell ref="B63:C63"/>
    <mergeCell ref="B64:C64"/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I48"/>
  <sheetViews>
    <sheetView zoomScaleNormal="100" workbookViewId="0">
      <selection activeCell="A19" sqref="A19"/>
    </sheetView>
  </sheetViews>
  <sheetFormatPr baseColWidth="10" defaultRowHeight="15" x14ac:dyDescent="0.25"/>
  <cols>
    <col min="1" max="1" width="18.85546875" customWidth="1"/>
    <col min="9" max="9" width="14.28515625" customWidth="1"/>
  </cols>
  <sheetData>
    <row r="1" spans="1:9" x14ac:dyDescent="0.25">
      <c r="A1" s="752" t="s">
        <v>161</v>
      </c>
      <c r="B1" s="752"/>
      <c r="C1" s="752"/>
      <c r="D1" s="752"/>
      <c r="E1" s="752"/>
      <c r="F1" s="752"/>
      <c r="G1" s="752"/>
      <c r="H1" s="752"/>
      <c r="I1" s="752"/>
    </row>
    <row r="2" spans="1:9" x14ac:dyDescent="0.25">
      <c r="A2" s="753" t="s">
        <v>177</v>
      </c>
      <c r="B2" s="753"/>
      <c r="C2" s="753"/>
      <c r="D2" s="753"/>
      <c r="E2" s="753"/>
      <c r="F2" s="753"/>
      <c r="G2" s="753"/>
      <c r="H2" s="753"/>
      <c r="I2" s="753"/>
    </row>
    <row r="3" spans="1:9" x14ac:dyDescent="0.25">
      <c r="A3" s="753" t="s">
        <v>410</v>
      </c>
      <c r="B3" s="753"/>
      <c r="C3" s="753"/>
      <c r="D3" s="753"/>
      <c r="E3" s="753"/>
      <c r="F3" s="753"/>
      <c r="G3" s="753"/>
      <c r="H3" s="753"/>
      <c r="I3" s="753"/>
    </row>
    <row r="4" spans="1:9" x14ac:dyDescent="0.25">
      <c r="A4" s="753" t="s">
        <v>1046</v>
      </c>
      <c r="B4" s="753"/>
      <c r="C4" s="753"/>
      <c r="D4" s="753"/>
      <c r="E4" s="753"/>
      <c r="F4" s="753"/>
      <c r="G4" s="753"/>
      <c r="H4" s="753"/>
      <c r="I4" s="753"/>
    </row>
    <row r="5" spans="1:9" ht="18" customHeight="1" thickBot="1" x14ac:dyDescent="0.3">
      <c r="A5" s="765" t="s">
        <v>114</v>
      </c>
      <c r="B5" s="765"/>
      <c r="C5" s="765"/>
      <c r="D5" s="765"/>
      <c r="E5" s="765"/>
      <c r="F5" s="765"/>
      <c r="G5" s="765"/>
      <c r="H5" s="765"/>
      <c r="I5" s="765"/>
    </row>
    <row r="6" spans="1:9" x14ac:dyDescent="0.25">
      <c r="A6" s="232"/>
      <c r="B6" s="220"/>
      <c r="C6" s="220"/>
      <c r="D6" s="220"/>
      <c r="E6" s="220"/>
      <c r="F6" s="220"/>
      <c r="G6" s="220"/>
      <c r="H6" s="220"/>
      <c r="I6" s="221"/>
    </row>
    <row r="7" spans="1:9" x14ac:dyDescent="0.25">
      <c r="A7" s="222"/>
      <c r="B7" s="223"/>
      <c r="C7" s="223"/>
      <c r="D7" s="223"/>
      <c r="E7" s="223"/>
      <c r="F7" s="223"/>
      <c r="G7" s="223"/>
      <c r="H7" s="223"/>
      <c r="I7" s="224"/>
    </row>
    <row r="8" spans="1:9" x14ac:dyDescent="0.25">
      <c r="A8" s="225" t="s">
        <v>295</v>
      </c>
      <c r="B8" s="223"/>
      <c r="C8" s="223"/>
      <c r="D8" s="223"/>
      <c r="E8" s="223"/>
      <c r="F8" s="223"/>
      <c r="G8" s="223"/>
      <c r="H8" s="223"/>
      <c r="I8" s="224"/>
    </row>
    <row r="9" spans="1:9" ht="21" x14ac:dyDescent="0.35">
      <c r="A9" s="225"/>
      <c r="B9" s="223"/>
      <c r="C9" s="766" t="s">
        <v>413</v>
      </c>
      <c r="D9" s="766"/>
      <c r="E9" s="766"/>
      <c r="F9" s="766"/>
      <c r="G9" s="766"/>
      <c r="H9" s="223"/>
      <c r="I9" s="224"/>
    </row>
    <row r="10" spans="1:9" x14ac:dyDescent="0.25">
      <c r="A10" s="225"/>
      <c r="B10" s="223"/>
      <c r="C10" s="223"/>
      <c r="D10" s="223"/>
      <c r="E10" s="223"/>
      <c r="F10" s="223"/>
      <c r="G10" s="223"/>
      <c r="H10" s="223"/>
      <c r="I10" s="224"/>
    </row>
    <row r="11" spans="1:9" x14ac:dyDescent="0.25">
      <c r="A11" s="225"/>
      <c r="B11" s="223"/>
      <c r="C11" s="223"/>
      <c r="D11" s="223"/>
      <c r="E11" s="223"/>
      <c r="F11" s="223"/>
      <c r="G11" s="223"/>
      <c r="H11" s="223"/>
      <c r="I11" s="224"/>
    </row>
    <row r="12" spans="1:9" x14ac:dyDescent="0.25">
      <c r="A12" s="225"/>
      <c r="B12" s="223"/>
      <c r="C12" s="223"/>
      <c r="D12" s="223"/>
      <c r="E12" s="223"/>
      <c r="F12" s="223"/>
      <c r="G12" s="223"/>
      <c r="H12" s="223"/>
      <c r="I12" s="224"/>
    </row>
    <row r="13" spans="1:9" ht="15.75" customHeight="1" x14ac:dyDescent="0.25">
      <c r="A13" s="222"/>
      <c r="B13" s="223"/>
      <c r="C13" s="230"/>
      <c r="D13" s="230"/>
      <c r="E13" s="230"/>
      <c r="F13" s="230"/>
      <c r="G13" s="230"/>
      <c r="H13" s="230"/>
      <c r="I13" s="224"/>
    </row>
    <row r="14" spans="1:9" ht="15" customHeight="1" thickBot="1" x14ac:dyDescent="0.3">
      <c r="A14" s="226"/>
      <c r="B14" s="227"/>
      <c r="C14" s="231"/>
      <c r="D14" s="231"/>
      <c r="E14" s="231"/>
      <c r="F14" s="231"/>
      <c r="G14" s="231"/>
      <c r="H14" s="231"/>
      <c r="I14" s="228"/>
    </row>
    <row r="15" spans="1:9" ht="15" customHeight="1" thickBot="1" x14ac:dyDescent="0.3">
      <c r="A15" s="222"/>
      <c r="B15" s="223"/>
      <c r="C15" s="230"/>
      <c r="D15" s="230"/>
      <c r="E15" s="230"/>
      <c r="F15" s="230"/>
      <c r="G15" s="230"/>
      <c r="H15" s="230"/>
      <c r="I15" s="224"/>
    </row>
    <row r="16" spans="1:9" ht="15" customHeight="1" x14ac:dyDescent="0.25">
      <c r="A16" s="222"/>
      <c r="B16" s="223"/>
      <c r="C16" s="767" t="s">
        <v>413</v>
      </c>
      <c r="D16" s="768"/>
      <c r="E16" s="768"/>
      <c r="F16" s="768"/>
      <c r="G16" s="768"/>
      <c r="H16" s="769"/>
      <c r="I16" s="224"/>
    </row>
    <row r="17" spans="1:9" ht="15" customHeight="1" x14ac:dyDescent="0.25">
      <c r="A17" s="222"/>
      <c r="B17" s="223"/>
      <c r="C17" s="770"/>
      <c r="D17" s="771"/>
      <c r="E17" s="771"/>
      <c r="F17" s="771"/>
      <c r="G17" s="771"/>
      <c r="H17" s="772"/>
      <c r="I17" s="224"/>
    </row>
    <row r="18" spans="1:9" ht="15" customHeight="1" x14ac:dyDescent="0.25">
      <c r="A18" s="222"/>
      <c r="B18" s="223"/>
      <c r="C18" s="770"/>
      <c r="D18" s="771"/>
      <c r="E18" s="771"/>
      <c r="F18" s="771"/>
      <c r="G18" s="771"/>
      <c r="H18" s="772"/>
      <c r="I18" s="224"/>
    </row>
    <row r="19" spans="1:9" ht="15" customHeight="1" x14ac:dyDescent="0.25">
      <c r="A19" s="225" t="s">
        <v>294</v>
      </c>
      <c r="B19" s="223"/>
      <c r="C19" s="770"/>
      <c r="D19" s="771"/>
      <c r="E19" s="771"/>
      <c r="F19" s="771"/>
      <c r="G19" s="771"/>
      <c r="H19" s="772"/>
      <c r="I19" s="224"/>
    </row>
    <row r="20" spans="1:9" ht="15" customHeight="1" x14ac:dyDescent="0.25">
      <c r="A20" s="222"/>
      <c r="B20" s="223"/>
      <c r="C20" s="770"/>
      <c r="D20" s="771"/>
      <c r="E20" s="771"/>
      <c r="F20" s="771"/>
      <c r="G20" s="771"/>
      <c r="H20" s="772"/>
      <c r="I20" s="224"/>
    </row>
    <row r="21" spans="1:9" ht="15" customHeight="1" x14ac:dyDescent="0.25">
      <c r="A21" s="222"/>
      <c r="B21" s="223"/>
      <c r="C21" s="770"/>
      <c r="D21" s="771"/>
      <c r="E21" s="771"/>
      <c r="F21" s="771"/>
      <c r="G21" s="771"/>
      <c r="H21" s="772"/>
      <c r="I21" s="224"/>
    </row>
    <row r="22" spans="1:9" ht="15" customHeight="1" x14ac:dyDescent="0.25">
      <c r="A22" s="222"/>
      <c r="B22" s="223"/>
      <c r="C22" s="770"/>
      <c r="D22" s="771"/>
      <c r="E22" s="771"/>
      <c r="F22" s="771"/>
      <c r="G22" s="771"/>
      <c r="H22" s="772"/>
      <c r="I22" s="224"/>
    </row>
    <row r="23" spans="1:9" ht="15" customHeight="1" x14ac:dyDescent="0.25">
      <c r="A23" s="222"/>
      <c r="B23" s="223"/>
      <c r="C23" s="770"/>
      <c r="D23" s="771"/>
      <c r="E23" s="771"/>
      <c r="F23" s="771"/>
      <c r="G23" s="771"/>
      <c r="H23" s="772"/>
      <c r="I23" s="224"/>
    </row>
    <row r="24" spans="1:9" ht="15" customHeight="1" x14ac:dyDescent="0.25">
      <c r="A24" s="222"/>
      <c r="B24" s="223"/>
      <c r="C24" s="770"/>
      <c r="D24" s="771"/>
      <c r="E24" s="771"/>
      <c r="F24" s="771"/>
      <c r="G24" s="771"/>
      <c r="H24" s="772"/>
      <c r="I24" s="224"/>
    </row>
    <row r="25" spans="1:9" ht="15" customHeight="1" x14ac:dyDescent="0.25">
      <c r="A25" s="222"/>
      <c r="B25" s="223"/>
      <c r="C25" s="770"/>
      <c r="D25" s="771"/>
      <c r="E25" s="771"/>
      <c r="F25" s="771"/>
      <c r="G25" s="771"/>
      <c r="H25" s="772"/>
      <c r="I25" s="224"/>
    </row>
    <row r="26" spans="1:9" ht="15" customHeight="1" x14ac:dyDescent="0.25">
      <c r="A26" s="222"/>
      <c r="B26" s="223"/>
      <c r="C26" s="770"/>
      <c r="D26" s="771"/>
      <c r="E26" s="771"/>
      <c r="F26" s="771"/>
      <c r="G26" s="771"/>
      <c r="H26" s="772"/>
      <c r="I26" s="224"/>
    </row>
    <row r="27" spans="1:9" ht="14.25" customHeight="1" x14ac:dyDescent="0.25">
      <c r="A27" s="222"/>
      <c r="B27" s="223"/>
      <c r="C27" s="770"/>
      <c r="D27" s="771"/>
      <c r="E27" s="771"/>
      <c r="F27" s="771"/>
      <c r="G27" s="771"/>
      <c r="H27" s="772"/>
      <c r="I27" s="224"/>
    </row>
    <row r="28" spans="1:9" ht="15.75" customHeight="1" x14ac:dyDescent="0.25">
      <c r="A28" s="222"/>
      <c r="B28" s="223"/>
      <c r="C28" s="770"/>
      <c r="D28" s="771"/>
      <c r="E28" s="771"/>
      <c r="F28" s="771"/>
      <c r="G28" s="771"/>
      <c r="H28" s="772"/>
      <c r="I28" s="224"/>
    </row>
    <row r="29" spans="1:9" x14ac:dyDescent="0.25">
      <c r="A29" s="222"/>
      <c r="B29" s="223"/>
      <c r="C29" s="770"/>
      <c r="D29" s="771"/>
      <c r="E29" s="771"/>
      <c r="F29" s="771"/>
      <c r="G29" s="771"/>
      <c r="H29" s="772"/>
      <c r="I29" s="224"/>
    </row>
    <row r="30" spans="1:9" ht="15.75" thickBot="1" x14ac:dyDescent="0.3">
      <c r="A30" s="222"/>
      <c r="B30" s="223"/>
      <c r="C30" s="773"/>
      <c r="D30" s="774"/>
      <c r="E30" s="774"/>
      <c r="F30" s="774"/>
      <c r="G30" s="774"/>
      <c r="H30" s="775"/>
      <c r="I30" s="224"/>
    </row>
    <row r="31" spans="1:9" ht="15.75" thickBot="1" x14ac:dyDescent="0.3">
      <c r="A31" s="226"/>
      <c r="B31" s="227"/>
      <c r="C31" s="227"/>
      <c r="D31" s="227"/>
      <c r="E31" s="227"/>
      <c r="F31" s="227"/>
      <c r="G31" s="227"/>
      <c r="H31" s="227"/>
      <c r="I31" s="228"/>
    </row>
    <row r="32" spans="1:9" x14ac:dyDescent="0.25">
      <c r="A32" s="222"/>
      <c r="B32" s="223"/>
      <c r="C32" s="223"/>
      <c r="D32" s="223"/>
      <c r="E32" s="223"/>
      <c r="F32" s="223"/>
      <c r="G32" s="223"/>
      <c r="H32" s="223"/>
      <c r="I32" s="224"/>
    </row>
    <row r="33" spans="1:9" x14ac:dyDescent="0.25">
      <c r="A33" s="225" t="s">
        <v>293</v>
      </c>
      <c r="B33" s="223"/>
      <c r="C33" s="223"/>
      <c r="D33" s="223"/>
      <c r="E33" s="223"/>
      <c r="F33" s="223"/>
      <c r="G33" s="223"/>
      <c r="H33" s="223"/>
      <c r="I33" s="224"/>
    </row>
    <row r="34" spans="1:9" x14ac:dyDescent="0.25">
      <c r="A34" s="222"/>
      <c r="B34" s="223"/>
      <c r="C34" s="223"/>
      <c r="D34" s="223"/>
      <c r="E34" s="223"/>
      <c r="F34" s="223"/>
      <c r="G34" s="223"/>
      <c r="H34" s="223"/>
      <c r="I34" s="224"/>
    </row>
    <row r="35" spans="1:9" x14ac:dyDescent="0.25">
      <c r="A35" s="222"/>
      <c r="B35" s="223"/>
      <c r="C35" s="223"/>
      <c r="D35" s="223"/>
      <c r="E35" s="223"/>
      <c r="F35" s="223"/>
      <c r="G35" s="223"/>
      <c r="H35" s="223"/>
      <c r="I35" s="224"/>
    </row>
    <row r="36" spans="1:9" ht="21" x14ac:dyDescent="0.35">
      <c r="A36" s="222"/>
      <c r="B36" s="223"/>
      <c r="C36" s="223"/>
      <c r="D36" s="766" t="s">
        <v>413</v>
      </c>
      <c r="E36" s="766"/>
      <c r="F36" s="766"/>
      <c r="G36" s="766"/>
      <c r="H36" s="766"/>
      <c r="I36" s="224"/>
    </row>
    <row r="37" spans="1:9" x14ac:dyDescent="0.25">
      <c r="A37" s="222"/>
      <c r="B37" s="223"/>
      <c r="C37" s="223"/>
      <c r="D37" s="223"/>
      <c r="E37" s="223"/>
      <c r="F37" s="223"/>
      <c r="G37" s="223"/>
      <c r="H37" s="223"/>
      <c r="I37" s="224"/>
    </row>
    <row r="38" spans="1:9" x14ac:dyDescent="0.25">
      <c r="A38" s="222"/>
      <c r="B38" s="223"/>
      <c r="C38" s="223"/>
      <c r="D38" s="223"/>
      <c r="E38" s="223"/>
      <c r="F38" s="223"/>
      <c r="G38" s="223"/>
      <c r="H38" s="223"/>
      <c r="I38" s="224"/>
    </row>
    <row r="39" spans="1:9" x14ac:dyDescent="0.25">
      <c r="A39" s="222"/>
      <c r="B39" s="223"/>
      <c r="C39" s="223"/>
      <c r="D39" s="223"/>
      <c r="E39" s="223"/>
      <c r="F39" s="223"/>
      <c r="G39" s="223"/>
      <c r="H39" s="223"/>
      <c r="I39" s="224"/>
    </row>
    <row r="40" spans="1:9" x14ac:dyDescent="0.25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15.75" thickBot="1" x14ac:dyDescent="0.3">
      <c r="A41" s="226"/>
      <c r="B41" s="227"/>
      <c r="C41" s="227"/>
      <c r="D41" s="227"/>
      <c r="E41" s="227"/>
      <c r="F41" s="227"/>
      <c r="G41" s="227"/>
      <c r="H41" s="227"/>
      <c r="I41" s="228"/>
    </row>
    <row r="43" spans="1:9" x14ac:dyDescent="0.25">
      <c r="A43" s="755" t="s">
        <v>578</v>
      </c>
      <c r="B43" s="755"/>
      <c r="C43" s="755"/>
      <c r="D43" s="755" t="s">
        <v>1071</v>
      </c>
      <c r="E43" s="755"/>
      <c r="F43" s="755"/>
      <c r="G43" s="755" t="s">
        <v>1036</v>
      </c>
      <c r="H43" s="755"/>
      <c r="I43" s="755"/>
    </row>
    <row r="44" spans="1:9" x14ac:dyDescent="0.25">
      <c r="A44" s="369"/>
      <c r="F44" s="369"/>
      <c r="G44" s="75"/>
      <c r="H44" s="369"/>
      <c r="I44" s="75"/>
    </row>
    <row r="45" spans="1:9" x14ac:dyDescent="0.25">
      <c r="A45" s="368"/>
      <c r="F45" s="368"/>
      <c r="G45" s="75"/>
      <c r="H45" s="368"/>
      <c r="I45" s="75"/>
    </row>
    <row r="46" spans="1:9" x14ac:dyDescent="0.25">
      <c r="A46" s="755" t="s">
        <v>580</v>
      </c>
      <c r="B46" s="755"/>
      <c r="C46" s="755"/>
      <c r="D46" s="755" t="s">
        <v>549</v>
      </c>
      <c r="E46" s="755"/>
      <c r="F46" s="755"/>
      <c r="G46" s="754" t="s">
        <v>1075</v>
      </c>
      <c r="H46" s="754"/>
      <c r="I46" s="754"/>
    </row>
    <row r="47" spans="1:9" x14ac:dyDescent="0.25">
      <c r="A47" s="755" t="s">
        <v>581</v>
      </c>
      <c r="B47" s="755"/>
      <c r="C47" s="755"/>
      <c r="D47" s="755" t="s">
        <v>582</v>
      </c>
      <c r="E47" s="755"/>
      <c r="F47" s="755"/>
      <c r="G47" s="754" t="s">
        <v>1070</v>
      </c>
      <c r="H47" s="754"/>
      <c r="I47" s="754"/>
    </row>
    <row r="48" spans="1:9" x14ac:dyDescent="0.25">
      <c r="A48" s="1"/>
    </row>
  </sheetData>
  <mergeCells count="17">
    <mergeCell ref="A1:I1"/>
    <mergeCell ref="A2:I2"/>
    <mergeCell ref="A4:I4"/>
    <mergeCell ref="A5:I5"/>
    <mergeCell ref="A3:I3"/>
    <mergeCell ref="C9:G9"/>
    <mergeCell ref="A43:C43"/>
    <mergeCell ref="A46:C46"/>
    <mergeCell ref="A47:C47"/>
    <mergeCell ref="D43:F43"/>
    <mergeCell ref="D46:F46"/>
    <mergeCell ref="D47:F47"/>
    <mergeCell ref="G43:I43"/>
    <mergeCell ref="G46:I46"/>
    <mergeCell ref="G47:I47"/>
    <mergeCell ref="D36:H36"/>
    <mergeCell ref="C16:H30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A1:G36"/>
  <sheetViews>
    <sheetView topLeftCell="A13" zoomScaleNormal="100" workbookViewId="0">
      <selection activeCell="E32" sqref="E32"/>
    </sheetView>
  </sheetViews>
  <sheetFormatPr baseColWidth="10" defaultRowHeight="14.25" x14ac:dyDescent="0.25"/>
  <cols>
    <col min="1" max="1" width="1.42578125" style="75" customWidth="1"/>
    <col min="2" max="2" width="44.28515625" style="75" bestFit="1" customWidth="1"/>
    <col min="3" max="7" width="12.7109375" style="75" customWidth="1"/>
    <col min="8" max="16384" width="11.42578125" style="75"/>
  </cols>
  <sheetData>
    <row r="1" spans="1:7" s="100" customFormat="1" ht="15" x14ac:dyDescent="0.25">
      <c r="A1" s="777" t="s">
        <v>161</v>
      </c>
      <c r="B1" s="777"/>
      <c r="C1" s="777"/>
      <c r="D1" s="777"/>
      <c r="E1" s="777"/>
      <c r="F1" s="777"/>
      <c r="G1" s="777"/>
    </row>
    <row r="2" spans="1:7" s="101" customFormat="1" ht="15.75" x14ac:dyDescent="0.25">
      <c r="A2" s="777" t="s">
        <v>124</v>
      </c>
      <c r="B2" s="777"/>
      <c r="C2" s="777"/>
      <c r="D2" s="777"/>
      <c r="E2" s="777"/>
      <c r="F2" s="777"/>
      <c r="G2" s="777"/>
    </row>
    <row r="3" spans="1:7" s="101" customFormat="1" ht="15.75" x14ac:dyDescent="0.25">
      <c r="A3" s="753" t="s">
        <v>410</v>
      </c>
      <c r="B3" s="753"/>
      <c r="C3" s="753"/>
      <c r="D3" s="753"/>
      <c r="E3" s="753"/>
      <c r="F3" s="753"/>
      <c r="G3" s="753"/>
    </row>
    <row r="4" spans="1:7" s="101" customFormat="1" ht="15.75" x14ac:dyDescent="0.25">
      <c r="A4" s="777" t="s">
        <v>1046</v>
      </c>
      <c r="B4" s="777"/>
      <c r="C4" s="777"/>
      <c r="D4" s="777"/>
      <c r="E4" s="777"/>
      <c r="F4" s="777"/>
      <c r="G4" s="777"/>
    </row>
    <row r="5" spans="1:7" s="102" customFormat="1" ht="15.75" thickBot="1" x14ac:dyDescent="0.3">
      <c r="A5" s="778" t="s">
        <v>114</v>
      </c>
      <c r="B5" s="778"/>
      <c r="C5" s="778"/>
      <c r="D5" s="778"/>
      <c r="E5" s="778"/>
      <c r="F5" s="778"/>
      <c r="G5" s="778"/>
    </row>
    <row r="6" spans="1:7" s="98" customFormat="1" ht="45.75" thickBot="1" x14ac:dyDescent="0.3">
      <c r="A6" s="776" t="s">
        <v>107</v>
      </c>
      <c r="B6" s="776"/>
      <c r="C6" s="99" t="s">
        <v>185</v>
      </c>
      <c r="D6" s="99" t="s">
        <v>182</v>
      </c>
      <c r="E6" s="99" t="s">
        <v>183</v>
      </c>
      <c r="F6" s="99" t="s">
        <v>186</v>
      </c>
      <c r="G6" s="99" t="s">
        <v>184</v>
      </c>
    </row>
    <row r="7" spans="1:7" ht="20.100000000000001" customHeight="1" x14ac:dyDescent="0.25">
      <c r="A7" s="103"/>
      <c r="B7" s="104"/>
      <c r="C7" s="330"/>
      <c r="D7" s="330"/>
      <c r="E7" s="330"/>
      <c r="F7" s="330"/>
      <c r="G7" s="330"/>
    </row>
    <row r="8" spans="1:7" ht="20.100000000000001" customHeight="1" x14ac:dyDescent="0.25">
      <c r="A8" s="105" t="s">
        <v>50</v>
      </c>
      <c r="B8" s="326"/>
      <c r="C8" s="479">
        <f>C10+C19</f>
        <v>70656425</v>
      </c>
      <c r="D8" s="479">
        <f>D10+D19</f>
        <v>44559668</v>
      </c>
      <c r="E8" s="479">
        <f>E10+E19</f>
        <v>52172677</v>
      </c>
      <c r="F8" s="479">
        <f>F10+F19</f>
        <v>63043416</v>
      </c>
      <c r="G8" s="479">
        <f>F8-C8</f>
        <v>-7613009</v>
      </c>
    </row>
    <row r="9" spans="1:7" ht="20.100000000000001" customHeight="1" x14ac:dyDescent="0.25">
      <c r="A9" s="106"/>
      <c r="B9" s="327"/>
      <c r="C9" s="331"/>
      <c r="D9" s="331"/>
      <c r="E9" s="331"/>
      <c r="F9" s="331"/>
      <c r="G9" s="331"/>
    </row>
    <row r="10" spans="1:7" ht="20.100000000000001" customHeight="1" x14ac:dyDescent="0.25">
      <c r="A10" s="106"/>
      <c r="B10" s="327" t="s">
        <v>52</v>
      </c>
      <c r="C10" s="479">
        <f>C11+C12</f>
        <v>37769338</v>
      </c>
      <c r="D10" s="479">
        <f>D11+D12</f>
        <v>44406237</v>
      </c>
      <c r="E10" s="479">
        <f>E11+E12</f>
        <v>48885776</v>
      </c>
      <c r="F10" s="479">
        <f>C10+D10-E10</f>
        <v>33289799</v>
      </c>
      <c r="G10" s="479">
        <f>G11+G12</f>
        <v>-4479539</v>
      </c>
    </row>
    <row r="11" spans="1:7" ht="20.100000000000001" customHeight="1" x14ac:dyDescent="0.25">
      <c r="A11" s="108"/>
      <c r="B11" s="109" t="s">
        <v>54</v>
      </c>
      <c r="C11" s="331">
        <v>9773499</v>
      </c>
      <c r="D11" s="331">
        <v>8153752</v>
      </c>
      <c r="E11" s="331">
        <v>17548821</v>
      </c>
      <c r="F11" s="331">
        <f>C11+D11-E11</f>
        <v>378430</v>
      </c>
      <c r="G11" s="331">
        <f>F11-C11</f>
        <v>-9395069</v>
      </c>
    </row>
    <row r="12" spans="1:7" ht="20.100000000000001" customHeight="1" x14ac:dyDescent="0.25">
      <c r="A12" s="108"/>
      <c r="B12" s="109" t="s">
        <v>56</v>
      </c>
      <c r="C12" s="331">
        <v>27995839</v>
      </c>
      <c r="D12" s="331">
        <v>36252485</v>
      </c>
      <c r="E12" s="331">
        <v>31336955</v>
      </c>
      <c r="F12" s="331">
        <f t="shared" ref="F12:F17" si="0">C12+D12-E12</f>
        <v>32911369</v>
      </c>
      <c r="G12" s="331">
        <f t="shared" ref="G12:G17" si="1">F12-C12</f>
        <v>4915530</v>
      </c>
    </row>
    <row r="13" spans="1:7" ht="20.100000000000001" customHeight="1" x14ac:dyDescent="0.25">
      <c r="A13" s="108"/>
      <c r="B13" s="109" t="s">
        <v>58</v>
      </c>
      <c r="C13" s="331">
        <v>0</v>
      </c>
      <c r="D13" s="331">
        <v>0</v>
      </c>
      <c r="E13" s="331">
        <v>0</v>
      </c>
      <c r="F13" s="331">
        <f t="shared" si="0"/>
        <v>0</v>
      </c>
      <c r="G13" s="331">
        <f t="shared" si="1"/>
        <v>0</v>
      </c>
    </row>
    <row r="14" spans="1:7" ht="20.100000000000001" customHeight="1" x14ac:dyDescent="0.25">
      <c r="A14" s="108"/>
      <c r="B14" s="109" t="s">
        <v>60</v>
      </c>
      <c r="C14" s="331">
        <v>0</v>
      </c>
      <c r="D14" s="331">
        <v>0</v>
      </c>
      <c r="E14" s="331">
        <v>0</v>
      </c>
      <c r="F14" s="331">
        <f t="shared" si="0"/>
        <v>0</v>
      </c>
      <c r="G14" s="331">
        <f t="shared" si="1"/>
        <v>0</v>
      </c>
    </row>
    <row r="15" spans="1:7" ht="20.100000000000001" customHeight="1" x14ac:dyDescent="0.25">
      <c r="A15" s="108"/>
      <c r="B15" s="109" t="s">
        <v>62</v>
      </c>
      <c r="C15" s="331">
        <v>0</v>
      </c>
      <c r="D15" s="331">
        <v>0</v>
      </c>
      <c r="E15" s="331">
        <v>0</v>
      </c>
      <c r="F15" s="331">
        <f t="shared" si="0"/>
        <v>0</v>
      </c>
      <c r="G15" s="331">
        <f t="shared" si="1"/>
        <v>0</v>
      </c>
    </row>
    <row r="16" spans="1:7" ht="20.100000000000001" customHeight="1" x14ac:dyDescent="0.25">
      <c r="A16" s="108"/>
      <c r="B16" s="109" t="s">
        <v>64</v>
      </c>
      <c r="C16" s="331">
        <v>0</v>
      </c>
      <c r="D16" s="331">
        <v>0</v>
      </c>
      <c r="E16" s="331">
        <v>0</v>
      </c>
      <c r="F16" s="331">
        <f t="shared" si="0"/>
        <v>0</v>
      </c>
      <c r="G16" s="331">
        <f t="shared" si="1"/>
        <v>0</v>
      </c>
    </row>
    <row r="17" spans="1:7" ht="20.100000000000001" customHeight="1" x14ac:dyDescent="0.25">
      <c r="A17" s="108"/>
      <c r="B17" s="109" t="s">
        <v>66</v>
      </c>
      <c r="C17" s="331">
        <v>0</v>
      </c>
      <c r="D17" s="331">
        <v>0</v>
      </c>
      <c r="E17" s="331">
        <v>0</v>
      </c>
      <c r="F17" s="331">
        <f t="shared" si="0"/>
        <v>0</v>
      </c>
      <c r="G17" s="331">
        <f t="shared" si="1"/>
        <v>0</v>
      </c>
    </row>
    <row r="18" spans="1:7" ht="20.100000000000001" customHeight="1" x14ac:dyDescent="0.25">
      <c r="A18" s="106"/>
      <c r="B18" s="327"/>
      <c r="C18" s="331"/>
      <c r="D18" s="331"/>
      <c r="E18" s="331"/>
      <c r="F18" s="331"/>
      <c r="G18" s="331"/>
    </row>
    <row r="19" spans="1:7" ht="20.100000000000001" customHeight="1" x14ac:dyDescent="0.25">
      <c r="A19" s="106"/>
      <c r="B19" s="327" t="s">
        <v>69</v>
      </c>
      <c r="C19" s="479">
        <f>SUM(C21:C27)</f>
        <v>32887087</v>
      </c>
      <c r="D19" s="479">
        <f>SUM(D20:D28)</f>
        <v>153431</v>
      </c>
      <c r="E19" s="479">
        <f>E25</f>
        <v>3286901</v>
      </c>
      <c r="F19" s="479">
        <f>F22+F23+F24+F25</f>
        <v>29753617</v>
      </c>
      <c r="G19" s="479">
        <f>G23+G25</f>
        <v>-3133470</v>
      </c>
    </row>
    <row r="20" spans="1:7" ht="20.100000000000001" customHeight="1" x14ac:dyDescent="0.25">
      <c r="A20" s="108"/>
      <c r="B20" s="109" t="s">
        <v>71</v>
      </c>
      <c r="C20" s="331"/>
      <c r="D20" s="331"/>
      <c r="E20" s="331"/>
      <c r="F20" s="331">
        <f t="shared" ref="F20:F28" si="2">C20+D20-E20</f>
        <v>0</v>
      </c>
      <c r="G20" s="331"/>
    </row>
    <row r="21" spans="1:7" ht="20.100000000000001" customHeight="1" x14ac:dyDescent="0.25">
      <c r="A21" s="108"/>
      <c r="B21" s="109" t="s">
        <v>73</v>
      </c>
      <c r="C21" s="331"/>
      <c r="D21" s="331"/>
      <c r="G21" s="331"/>
    </row>
    <row r="22" spans="1:7" ht="20.100000000000001" customHeight="1" x14ac:dyDescent="0.25">
      <c r="A22" s="108"/>
      <c r="B22" s="109" t="s">
        <v>76</v>
      </c>
      <c r="C22" s="331">
        <v>18330588</v>
      </c>
      <c r="D22" s="331">
        <v>0</v>
      </c>
      <c r="E22" s="331">
        <v>0</v>
      </c>
      <c r="F22" s="331">
        <f t="shared" si="2"/>
        <v>18330588</v>
      </c>
      <c r="G22" s="331">
        <f t="shared" ref="G22:G28" si="3">F22-C22</f>
        <v>0</v>
      </c>
    </row>
    <row r="23" spans="1:7" ht="20.100000000000001" customHeight="1" x14ac:dyDescent="0.25">
      <c r="A23" s="108"/>
      <c r="B23" s="109" t="s">
        <v>79</v>
      </c>
      <c r="C23" s="331">
        <v>17356323</v>
      </c>
      <c r="D23" s="331">
        <v>153431</v>
      </c>
      <c r="E23" s="331">
        <v>0</v>
      </c>
      <c r="F23" s="331">
        <f t="shared" si="2"/>
        <v>17509754</v>
      </c>
      <c r="G23" s="331">
        <f t="shared" si="3"/>
        <v>153431</v>
      </c>
    </row>
    <row r="24" spans="1:7" ht="20.100000000000001" customHeight="1" x14ac:dyDescent="0.25">
      <c r="A24" s="108"/>
      <c r="B24" s="109" t="s">
        <v>80</v>
      </c>
      <c r="C24" s="331">
        <v>822785</v>
      </c>
      <c r="D24" s="331">
        <v>0</v>
      </c>
      <c r="E24" s="331">
        <v>0</v>
      </c>
      <c r="F24" s="331">
        <f t="shared" si="2"/>
        <v>822785</v>
      </c>
      <c r="G24" s="331">
        <f t="shared" si="3"/>
        <v>0</v>
      </c>
    </row>
    <row r="25" spans="1:7" ht="20.100000000000001" customHeight="1" x14ac:dyDescent="0.25">
      <c r="A25" s="108"/>
      <c r="B25" s="109" t="s">
        <v>82</v>
      </c>
      <c r="C25" s="331">
        <v>-3622609</v>
      </c>
      <c r="D25" s="331">
        <v>0</v>
      </c>
      <c r="E25" s="331">
        <v>3286901</v>
      </c>
      <c r="F25" s="331">
        <f>C25+D25-E25</f>
        <v>-6909510</v>
      </c>
      <c r="G25" s="331">
        <f t="shared" si="3"/>
        <v>-3286901</v>
      </c>
    </row>
    <row r="26" spans="1:7" ht="20.100000000000001" customHeight="1" x14ac:dyDescent="0.25">
      <c r="A26" s="108"/>
      <c r="B26" s="109" t="s">
        <v>83</v>
      </c>
      <c r="C26" s="331">
        <v>0</v>
      </c>
      <c r="D26" s="331">
        <v>0</v>
      </c>
      <c r="E26" s="331">
        <v>0</v>
      </c>
      <c r="F26" s="331">
        <f>C26+D26-E26</f>
        <v>0</v>
      </c>
      <c r="G26" s="331">
        <f t="shared" si="3"/>
        <v>0</v>
      </c>
    </row>
    <row r="27" spans="1:7" ht="20.100000000000001" customHeight="1" x14ac:dyDescent="0.25">
      <c r="A27" s="108"/>
      <c r="B27" s="109" t="s">
        <v>85</v>
      </c>
      <c r="C27" s="331">
        <v>0</v>
      </c>
      <c r="D27" s="331">
        <v>0</v>
      </c>
      <c r="E27" s="331">
        <v>0</v>
      </c>
      <c r="F27" s="331">
        <f t="shared" si="2"/>
        <v>0</v>
      </c>
      <c r="G27" s="331">
        <f t="shared" si="3"/>
        <v>0</v>
      </c>
    </row>
    <row r="28" spans="1:7" ht="20.100000000000001" customHeight="1" x14ac:dyDescent="0.25">
      <c r="A28" s="108"/>
      <c r="B28" s="109" t="s">
        <v>87</v>
      </c>
      <c r="C28" s="331">
        <v>0</v>
      </c>
      <c r="D28" s="331">
        <v>0</v>
      </c>
      <c r="E28" s="331">
        <v>0</v>
      </c>
      <c r="F28" s="331">
        <f t="shared" si="2"/>
        <v>0</v>
      </c>
      <c r="G28" s="331">
        <f t="shared" si="3"/>
        <v>0</v>
      </c>
    </row>
    <row r="29" spans="1:7" ht="20.100000000000001" customHeight="1" thickBot="1" x14ac:dyDescent="0.3">
      <c r="A29" s="110"/>
      <c r="B29" s="328"/>
      <c r="C29" s="332"/>
      <c r="D29" s="332"/>
      <c r="E29" s="332"/>
      <c r="F29" s="332"/>
      <c r="G29" s="332"/>
    </row>
    <row r="31" spans="1:7" ht="15" x14ac:dyDescent="0.25">
      <c r="B31" s="367" t="s">
        <v>578</v>
      </c>
      <c r="C31" s="755" t="s">
        <v>1035</v>
      </c>
      <c r="D31" s="755"/>
      <c r="E31" s="755" t="s">
        <v>1036</v>
      </c>
      <c r="F31" s="755"/>
      <c r="G31" s="755"/>
    </row>
    <row r="32" spans="1:7" ht="15" x14ac:dyDescent="0.25">
      <c r="B32" s="369"/>
      <c r="C32" s="369"/>
      <c r="F32" s="369"/>
    </row>
    <row r="33" spans="2:7" ht="15" x14ac:dyDescent="0.25">
      <c r="B33" s="368"/>
      <c r="C33" s="368"/>
      <c r="F33" s="368"/>
    </row>
    <row r="34" spans="2:7" ht="15" x14ac:dyDescent="0.25">
      <c r="B34" s="367" t="s">
        <v>580</v>
      </c>
      <c r="C34" s="755" t="s">
        <v>549</v>
      </c>
      <c r="D34" s="755"/>
      <c r="E34" s="754" t="s">
        <v>1075</v>
      </c>
      <c r="F34" s="754"/>
      <c r="G34" s="754"/>
    </row>
    <row r="35" spans="2:7" ht="15" x14ac:dyDescent="0.25">
      <c r="B35" s="367" t="s">
        <v>581</v>
      </c>
      <c r="C35" s="755" t="s">
        <v>582</v>
      </c>
      <c r="D35" s="755"/>
      <c r="E35" s="754" t="s">
        <v>1070</v>
      </c>
      <c r="F35" s="754"/>
      <c r="G35" s="754"/>
    </row>
    <row r="36" spans="2:7" ht="15" x14ac:dyDescent="0.25">
      <c r="B36" s="1"/>
    </row>
  </sheetData>
  <mergeCells count="12">
    <mergeCell ref="A6:B6"/>
    <mergeCell ref="A1:G1"/>
    <mergeCell ref="A2:G2"/>
    <mergeCell ref="A4:G4"/>
    <mergeCell ref="A5:G5"/>
    <mergeCell ref="A3:G3"/>
    <mergeCell ref="E31:G31"/>
    <mergeCell ref="E34:G34"/>
    <mergeCell ref="E35:G35"/>
    <mergeCell ref="C31:D31"/>
    <mergeCell ref="C34:D34"/>
    <mergeCell ref="C35:D35"/>
  </mergeCells>
  <pageMargins left="0.23622047244094491" right="0.15748031496062992" top="0.74803149606299213" bottom="0.74803149606299213" header="0.31496062992125984" footer="0.31496062992125984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H51"/>
  <sheetViews>
    <sheetView zoomScaleNormal="100" workbookViewId="0">
      <selection activeCell="E39" sqref="E39:F39"/>
    </sheetView>
  </sheetViews>
  <sheetFormatPr baseColWidth="10" defaultRowHeight="14.25" x14ac:dyDescent="0.2"/>
  <cols>
    <col min="1" max="1" width="5.28515625" style="7" customWidth="1"/>
    <col min="2" max="2" width="33.7109375" style="7" customWidth="1"/>
    <col min="3" max="3" width="17" style="7" customWidth="1"/>
    <col min="4" max="4" width="16.85546875" style="7" customWidth="1"/>
    <col min="5" max="5" width="11.42578125" style="7" hidden="1" customWidth="1"/>
    <col min="6" max="6" width="17" style="7" customWidth="1"/>
    <col min="7" max="7" width="17.140625" style="7" customWidth="1"/>
    <col min="8" max="16384" width="11.42578125" style="7"/>
  </cols>
  <sheetData>
    <row r="1" spans="1:7" s="100" customFormat="1" ht="15" x14ac:dyDescent="0.25">
      <c r="A1" s="777" t="s">
        <v>161</v>
      </c>
      <c r="B1" s="777"/>
      <c r="C1" s="777"/>
      <c r="D1" s="777"/>
      <c r="E1" s="777"/>
      <c r="F1" s="777"/>
      <c r="G1" s="777"/>
    </row>
    <row r="2" spans="1:7" s="101" customFormat="1" ht="15.75" x14ac:dyDescent="0.25">
      <c r="A2" s="777" t="s">
        <v>125</v>
      </c>
      <c r="B2" s="777"/>
      <c r="C2" s="777"/>
      <c r="D2" s="777"/>
      <c r="E2" s="777"/>
      <c r="F2" s="777"/>
      <c r="G2" s="777"/>
    </row>
    <row r="3" spans="1:7" s="101" customFormat="1" ht="15.75" x14ac:dyDescent="0.25">
      <c r="A3" s="753" t="s">
        <v>410</v>
      </c>
      <c r="B3" s="753"/>
      <c r="C3" s="753"/>
      <c r="D3" s="753"/>
      <c r="E3" s="753"/>
      <c r="F3" s="753"/>
      <c r="G3" s="753"/>
    </row>
    <row r="4" spans="1:7" s="101" customFormat="1" ht="15.75" x14ac:dyDescent="0.25">
      <c r="A4" s="777" t="s">
        <v>1046</v>
      </c>
      <c r="B4" s="777"/>
      <c r="C4" s="777"/>
      <c r="D4" s="777"/>
      <c r="E4" s="777"/>
      <c r="F4" s="777"/>
      <c r="G4" s="777"/>
    </row>
    <row r="5" spans="1:7" s="102" customFormat="1" ht="15.75" thickBot="1" x14ac:dyDescent="0.3">
      <c r="A5" s="778" t="s">
        <v>114</v>
      </c>
      <c r="B5" s="778"/>
      <c r="C5" s="778"/>
      <c r="D5" s="778"/>
      <c r="E5" s="778"/>
      <c r="F5" s="778"/>
      <c r="G5" s="778"/>
    </row>
    <row r="6" spans="1:7" s="113" customFormat="1" ht="37.5" customHeight="1" thickBot="1" x14ac:dyDescent="0.25">
      <c r="A6" s="789" t="s">
        <v>126</v>
      </c>
      <c r="B6" s="790"/>
      <c r="C6" s="111" t="s">
        <v>127</v>
      </c>
      <c r="D6" s="789" t="s">
        <v>128</v>
      </c>
      <c r="E6" s="791"/>
      <c r="F6" s="112" t="s">
        <v>129</v>
      </c>
      <c r="G6" s="111" t="s">
        <v>130</v>
      </c>
    </row>
    <row r="7" spans="1:7" ht="37.5" customHeight="1" x14ac:dyDescent="0.2">
      <c r="A7" s="792"/>
      <c r="B7" s="793"/>
      <c r="C7" s="480"/>
      <c r="D7" s="480"/>
      <c r="E7" s="480"/>
      <c r="F7" s="480"/>
      <c r="G7" s="480"/>
    </row>
    <row r="8" spans="1:7" x14ac:dyDescent="0.2">
      <c r="A8" s="794" t="s">
        <v>131</v>
      </c>
      <c r="B8" s="795"/>
      <c r="C8" s="481">
        <v>0</v>
      </c>
      <c r="D8" s="481">
        <v>0</v>
      </c>
      <c r="E8" s="796">
        <v>0</v>
      </c>
      <c r="F8" s="797"/>
      <c r="G8" s="481">
        <v>0</v>
      </c>
    </row>
    <row r="9" spans="1:7" ht="15" x14ac:dyDescent="0.25">
      <c r="A9" s="787" t="s">
        <v>132</v>
      </c>
      <c r="B9" s="788"/>
      <c r="C9" s="482"/>
      <c r="D9" s="482"/>
      <c r="E9" s="781"/>
      <c r="F9" s="782"/>
      <c r="G9" s="482"/>
    </row>
    <row r="10" spans="1:7" ht="15" x14ac:dyDescent="0.25">
      <c r="A10" s="779" t="s">
        <v>133</v>
      </c>
      <c r="B10" s="780"/>
      <c r="C10" s="482"/>
      <c r="D10" s="482"/>
      <c r="E10" s="781"/>
      <c r="F10" s="782"/>
      <c r="G10" s="482"/>
    </row>
    <row r="11" spans="1:7" ht="15" x14ac:dyDescent="0.25">
      <c r="A11" s="5"/>
      <c r="B11" s="11" t="s">
        <v>134</v>
      </c>
      <c r="C11" s="482"/>
      <c r="D11" s="482"/>
      <c r="E11" s="781"/>
      <c r="F11" s="782"/>
      <c r="G11" s="482"/>
    </row>
    <row r="12" spans="1:7" x14ac:dyDescent="0.2">
      <c r="A12" s="4"/>
      <c r="B12" s="11" t="s">
        <v>135</v>
      </c>
      <c r="C12" s="483"/>
      <c r="D12" s="483"/>
      <c r="E12" s="783"/>
      <c r="F12" s="784"/>
      <c r="G12" s="483"/>
    </row>
    <row r="13" spans="1:7" x14ac:dyDescent="0.2">
      <c r="A13" s="4"/>
      <c r="B13" s="11" t="s">
        <v>136</v>
      </c>
      <c r="C13" s="483"/>
      <c r="D13" s="483"/>
      <c r="E13" s="783"/>
      <c r="F13" s="784"/>
      <c r="G13" s="483"/>
    </row>
    <row r="14" spans="1:7" x14ac:dyDescent="0.2">
      <c r="A14" s="4"/>
      <c r="B14" s="2"/>
      <c r="C14" s="483"/>
      <c r="D14" s="483"/>
      <c r="E14" s="783"/>
      <c r="F14" s="784"/>
      <c r="G14" s="483"/>
    </row>
    <row r="15" spans="1:7" ht="15" x14ac:dyDescent="0.25">
      <c r="A15" s="779" t="s">
        <v>137</v>
      </c>
      <c r="B15" s="780"/>
      <c r="C15" s="482">
        <v>0</v>
      </c>
      <c r="D15" s="482">
        <v>0</v>
      </c>
      <c r="E15" s="781">
        <v>0</v>
      </c>
      <c r="F15" s="782"/>
      <c r="G15" s="482">
        <v>0</v>
      </c>
    </row>
    <row r="16" spans="1:7" x14ac:dyDescent="0.2">
      <c r="A16" s="4"/>
      <c r="B16" s="11" t="s">
        <v>138</v>
      </c>
      <c r="C16" s="483"/>
      <c r="D16" s="483"/>
      <c r="E16" s="783"/>
      <c r="F16" s="784"/>
      <c r="G16" s="483"/>
    </row>
    <row r="17" spans="1:7" ht="15" x14ac:dyDescent="0.2">
      <c r="A17" s="5"/>
      <c r="B17" s="11" t="s">
        <v>139</v>
      </c>
      <c r="C17" s="483"/>
      <c r="D17" s="483"/>
      <c r="E17" s="783"/>
      <c r="F17" s="784"/>
      <c r="G17" s="483"/>
    </row>
    <row r="18" spans="1:7" ht="15" x14ac:dyDescent="0.25">
      <c r="A18" s="5"/>
      <c r="B18" s="11" t="s">
        <v>135</v>
      </c>
      <c r="C18" s="482"/>
      <c r="D18" s="482"/>
      <c r="E18" s="781"/>
      <c r="F18" s="782"/>
      <c r="G18" s="482"/>
    </row>
    <row r="19" spans="1:7" x14ac:dyDescent="0.2">
      <c r="A19" s="4"/>
      <c r="B19" s="11" t="s">
        <v>136</v>
      </c>
      <c r="C19" s="483"/>
      <c r="D19" s="483"/>
      <c r="E19" s="783"/>
      <c r="F19" s="784"/>
      <c r="G19" s="483"/>
    </row>
    <row r="20" spans="1:7" ht="15" x14ac:dyDescent="0.25">
      <c r="A20" s="5"/>
      <c r="B20" s="9"/>
      <c r="C20" s="482"/>
      <c r="D20" s="482"/>
      <c r="E20" s="781"/>
      <c r="F20" s="782"/>
      <c r="G20" s="482"/>
    </row>
    <row r="21" spans="1:7" x14ac:dyDescent="0.2">
      <c r="A21" s="6"/>
      <c r="B21" s="3" t="s">
        <v>140</v>
      </c>
      <c r="C21" s="484"/>
      <c r="D21" s="484"/>
      <c r="E21" s="785"/>
      <c r="F21" s="786"/>
      <c r="G21" s="484"/>
    </row>
    <row r="22" spans="1:7" x14ac:dyDescent="0.2">
      <c r="A22" s="19"/>
      <c r="B22" s="20"/>
      <c r="C22" s="484"/>
      <c r="D22" s="484"/>
      <c r="E22" s="485"/>
      <c r="F22" s="484"/>
      <c r="G22" s="484"/>
    </row>
    <row r="23" spans="1:7" ht="15" x14ac:dyDescent="0.25">
      <c r="A23" s="787" t="s">
        <v>141</v>
      </c>
      <c r="B23" s="788"/>
      <c r="C23" s="482">
        <v>0</v>
      </c>
      <c r="D23" s="482">
        <v>0</v>
      </c>
      <c r="E23" s="781">
        <v>0</v>
      </c>
      <c r="F23" s="782"/>
      <c r="G23" s="482">
        <v>0</v>
      </c>
    </row>
    <row r="24" spans="1:7" ht="15" x14ac:dyDescent="0.25">
      <c r="A24" s="779" t="s">
        <v>133</v>
      </c>
      <c r="B24" s="780"/>
      <c r="C24" s="482">
        <v>0</v>
      </c>
      <c r="D24" s="482">
        <v>0</v>
      </c>
      <c r="E24" s="781">
        <v>0</v>
      </c>
      <c r="F24" s="782"/>
      <c r="G24" s="481">
        <v>0</v>
      </c>
    </row>
    <row r="25" spans="1:7" ht="15" x14ac:dyDescent="0.25">
      <c r="A25" s="5"/>
      <c r="B25" s="11" t="s">
        <v>134</v>
      </c>
      <c r="C25" s="482"/>
      <c r="D25" s="482"/>
      <c r="E25" s="781"/>
      <c r="F25" s="782"/>
      <c r="G25" s="482"/>
    </row>
    <row r="26" spans="1:7" x14ac:dyDescent="0.2">
      <c r="A26" s="4"/>
      <c r="B26" s="11" t="s">
        <v>135</v>
      </c>
      <c r="C26" s="483"/>
      <c r="D26" s="483"/>
      <c r="E26" s="783"/>
      <c r="F26" s="784"/>
      <c r="G26" s="483"/>
    </row>
    <row r="27" spans="1:7" x14ac:dyDescent="0.2">
      <c r="A27" s="4"/>
      <c r="B27" s="11" t="s">
        <v>136</v>
      </c>
      <c r="C27" s="483"/>
      <c r="D27" s="483"/>
      <c r="E27" s="783"/>
      <c r="F27" s="784"/>
      <c r="G27" s="483"/>
    </row>
    <row r="28" spans="1:7" x14ac:dyDescent="0.2">
      <c r="A28" s="4"/>
      <c r="B28" s="2"/>
      <c r="C28" s="483"/>
      <c r="D28" s="483"/>
      <c r="E28" s="783"/>
      <c r="F28" s="784"/>
      <c r="G28" s="483"/>
    </row>
    <row r="29" spans="1:7" ht="15" x14ac:dyDescent="0.25">
      <c r="A29" s="779" t="s">
        <v>137</v>
      </c>
      <c r="B29" s="780"/>
      <c r="C29" s="481">
        <v>0</v>
      </c>
      <c r="D29" s="482">
        <v>0</v>
      </c>
      <c r="E29" s="781">
        <v>0</v>
      </c>
      <c r="F29" s="782"/>
      <c r="G29" s="482">
        <v>0</v>
      </c>
    </row>
    <row r="30" spans="1:7" x14ac:dyDescent="0.2">
      <c r="A30" s="4"/>
      <c r="B30" s="11" t="s">
        <v>138</v>
      </c>
      <c r="C30" s="483"/>
      <c r="D30" s="483"/>
      <c r="E30" s="783"/>
      <c r="F30" s="784"/>
      <c r="G30" s="483"/>
    </row>
    <row r="31" spans="1:7" ht="15" x14ac:dyDescent="0.2">
      <c r="A31" s="5"/>
      <c r="B31" s="11" t="s">
        <v>139</v>
      </c>
      <c r="C31" s="483"/>
      <c r="D31" s="483"/>
      <c r="E31" s="783"/>
      <c r="F31" s="784"/>
      <c r="G31" s="483"/>
    </row>
    <row r="32" spans="1:7" ht="15" x14ac:dyDescent="0.25">
      <c r="A32" s="5"/>
      <c r="B32" s="11" t="s">
        <v>135</v>
      </c>
      <c r="C32" s="482"/>
      <c r="D32" s="482"/>
      <c r="E32" s="781"/>
      <c r="F32" s="782"/>
      <c r="G32" s="482"/>
    </row>
    <row r="33" spans="1:8" x14ac:dyDescent="0.2">
      <c r="A33" s="4"/>
      <c r="B33" s="11" t="s">
        <v>136</v>
      </c>
      <c r="C33" s="483"/>
      <c r="D33" s="483"/>
      <c r="E33" s="783"/>
      <c r="F33" s="784"/>
      <c r="G33" s="483"/>
    </row>
    <row r="34" spans="1:8" ht="15" x14ac:dyDescent="0.25">
      <c r="A34" s="5"/>
      <c r="B34" s="9"/>
      <c r="C34" s="482"/>
      <c r="D34" s="482"/>
      <c r="E34" s="781"/>
      <c r="F34" s="782"/>
      <c r="G34" s="482"/>
    </row>
    <row r="35" spans="1:8" x14ac:dyDescent="0.2">
      <c r="A35" s="6"/>
      <c r="B35" s="3" t="s">
        <v>142</v>
      </c>
      <c r="C35" s="484"/>
      <c r="D35" s="484"/>
      <c r="E35" s="785"/>
      <c r="F35" s="786"/>
      <c r="G35" s="484"/>
    </row>
    <row r="36" spans="1:8" x14ac:dyDescent="0.2">
      <c r="A36" s="4"/>
      <c r="B36" s="2"/>
      <c r="C36" s="483"/>
      <c r="D36" s="483"/>
      <c r="E36" s="783"/>
      <c r="F36" s="784"/>
      <c r="G36" s="483"/>
    </row>
    <row r="37" spans="1:8" ht="15" x14ac:dyDescent="0.25">
      <c r="A37" s="4"/>
      <c r="B37" s="11" t="s">
        <v>143</v>
      </c>
      <c r="C37" s="482" t="s">
        <v>909</v>
      </c>
      <c r="D37" s="482" t="s">
        <v>1079</v>
      </c>
      <c r="E37" s="802">
        <v>4126655</v>
      </c>
      <c r="F37" s="803"/>
      <c r="G37" s="488">
        <v>27170825</v>
      </c>
    </row>
    <row r="38" spans="1:8" x14ac:dyDescent="0.2">
      <c r="A38" s="4"/>
      <c r="B38" s="2"/>
      <c r="C38" s="483"/>
      <c r="D38" s="751" t="s">
        <v>1080</v>
      </c>
      <c r="E38" s="783"/>
      <c r="F38" s="784"/>
      <c r="G38" s="483"/>
    </row>
    <row r="39" spans="1:8" ht="15" x14ac:dyDescent="0.25">
      <c r="A39" s="5"/>
      <c r="B39" s="9" t="s">
        <v>144</v>
      </c>
      <c r="C39" s="482"/>
      <c r="D39" s="482"/>
      <c r="E39" s="781"/>
      <c r="F39" s="782"/>
      <c r="G39" s="482"/>
    </row>
    <row r="40" spans="1:8" ht="15" x14ac:dyDescent="0.25">
      <c r="A40" s="5"/>
      <c r="B40" s="10"/>
      <c r="C40" s="482"/>
      <c r="D40" s="482"/>
      <c r="E40" s="486"/>
      <c r="F40" s="482"/>
      <c r="G40" s="482"/>
    </row>
    <row r="41" spans="1:8" ht="5.25" customHeight="1" thickBot="1" x14ac:dyDescent="0.25">
      <c r="A41" s="798"/>
      <c r="B41" s="799"/>
      <c r="C41" s="487"/>
      <c r="D41" s="487"/>
      <c r="E41" s="800"/>
      <c r="F41" s="801"/>
      <c r="G41" s="487"/>
    </row>
    <row r="46" spans="1:8" ht="15" x14ac:dyDescent="0.2">
      <c r="B46" s="367" t="s">
        <v>578</v>
      </c>
      <c r="C46" s="755" t="s">
        <v>1035</v>
      </c>
      <c r="D46" s="755"/>
      <c r="F46" s="755" t="s">
        <v>1036</v>
      </c>
      <c r="G46" s="755"/>
      <c r="H46" s="722"/>
    </row>
    <row r="47" spans="1:8" ht="15" x14ac:dyDescent="0.2">
      <c r="B47" s="369"/>
      <c r="C47" s="369"/>
      <c r="F47" s="75"/>
      <c r="G47" s="369"/>
      <c r="H47" s="75"/>
    </row>
    <row r="48" spans="1:8" ht="15" x14ac:dyDescent="0.2">
      <c r="B48" s="368"/>
      <c r="C48" s="368"/>
      <c r="F48" s="75"/>
      <c r="G48" s="368"/>
      <c r="H48" s="75"/>
    </row>
    <row r="49" spans="2:8" ht="15" x14ac:dyDescent="0.2">
      <c r="B49" s="367" t="s">
        <v>580</v>
      </c>
      <c r="C49" s="755" t="s">
        <v>549</v>
      </c>
      <c r="D49" s="755"/>
      <c r="F49" s="754" t="s">
        <v>1075</v>
      </c>
      <c r="G49" s="754"/>
      <c r="H49" s="723"/>
    </row>
    <row r="50" spans="2:8" ht="15" x14ac:dyDescent="0.2">
      <c r="B50" s="367" t="s">
        <v>581</v>
      </c>
      <c r="C50" s="755" t="s">
        <v>582</v>
      </c>
      <c r="D50" s="755"/>
      <c r="F50" s="754" t="s">
        <v>1070</v>
      </c>
      <c r="G50" s="754"/>
      <c r="H50" s="723"/>
    </row>
    <row r="51" spans="2:8" ht="15" x14ac:dyDescent="0.25">
      <c r="B51" s="1"/>
    </row>
  </sheetData>
  <mergeCells count="54">
    <mergeCell ref="E30:F30"/>
    <mergeCell ref="E34:F34"/>
    <mergeCell ref="E35:F35"/>
    <mergeCell ref="E36:F36"/>
    <mergeCell ref="E31:F31"/>
    <mergeCell ref="E32:F32"/>
    <mergeCell ref="E33:F33"/>
    <mergeCell ref="A41:B41"/>
    <mergeCell ref="E41:F41"/>
    <mergeCell ref="E37:F37"/>
    <mergeCell ref="E38:F38"/>
    <mergeCell ref="E39:F39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6:B6"/>
    <mergeCell ref="D6:E6"/>
    <mergeCell ref="A1:G1"/>
    <mergeCell ref="A2:G2"/>
    <mergeCell ref="A4:G4"/>
    <mergeCell ref="A5:G5"/>
    <mergeCell ref="A3:G3"/>
    <mergeCell ref="E16:F16"/>
    <mergeCell ref="E17:F17"/>
    <mergeCell ref="E18:F18"/>
    <mergeCell ref="A23:B23"/>
    <mergeCell ref="E23:F23"/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C46:D46"/>
    <mergeCell ref="C49:D49"/>
    <mergeCell ref="C50:D50"/>
    <mergeCell ref="F46:G46"/>
    <mergeCell ref="F49:G49"/>
    <mergeCell ref="F50:G50"/>
  </mergeCells>
  <pageMargins left="0.43307086614173229" right="0.27559055118110237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K61"/>
  <sheetViews>
    <sheetView view="pageBreakPreview" zoomScale="60" zoomScaleNormal="100" workbookViewId="0">
      <selection activeCell="I25" sqref="I25"/>
    </sheetView>
  </sheetViews>
  <sheetFormatPr baseColWidth="10" defaultRowHeight="15" x14ac:dyDescent="0.25"/>
  <cols>
    <col min="1" max="1" width="2.85546875" style="145" customWidth="1"/>
    <col min="2" max="2" width="31.7109375" style="145" customWidth="1"/>
    <col min="3" max="3" width="15.28515625" style="78" customWidth="1"/>
    <col min="4" max="4" width="14.7109375" style="78" customWidth="1"/>
    <col min="5" max="5" width="15.7109375" style="78" customWidth="1"/>
    <col min="6" max="6" width="15.140625" style="78" customWidth="1"/>
    <col min="7" max="7" width="18.140625" style="78" customWidth="1"/>
    <col min="8" max="9" width="18.140625" style="547" customWidth="1"/>
    <col min="10" max="10" width="14.28515625" style="78" customWidth="1"/>
    <col min="11" max="11" width="17" style="78" customWidth="1"/>
    <col min="12" max="16384" width="11.42578125" style="78"/>
  </cols>
  <sheetData>
    <row r="1" spans="1:11" s="100" customFormat="1" x14ac:dyDescent="0.25">
      <c r="A1" s="777" t="s">
        <v>161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1" s="101" customFormat="1" ht="15.75" x14ac:dyDescent="0.25">
      <c r="A2" s="777" t="s">
        <v>145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1" s="101" customFormat="1" ht="15.75" x14ac:dyDescent="0.25">
      <c r="A3" s="753" t="s">
        <v>410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</row>
    <row r="4" spans="1:11" s="101" customFormat="1" ht="15.75" x14ac:dyDescent="0.25">
      <c r="A4" s="777" t="s">
        <v>1052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</row>
    <row r="5" spans="1:11" s="102" customFormat="1" ht="15.75" thickBot="1" x14ac:dyDescent="0.3">
      <c r="A5" s="778" t="s">
        <v>114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</row>
    <row r="6" spans="1:11" s="114" customFormat="1" ht="62.25" customHeight="1" x14ac:dyDescent="0.25">
      <c r="A6" s="808" t="s">
        <v>146</v>
      </c>
      <c r="B6" s="809"/>
      <c r="C6" s="163" t="s">
        <v>205</v>
      </c>
      <c r="D6" s="163" t="s">
        <v>209</v>
      </c>
      <c r="E6" s="163" t="s">
        <v>206</v>
      </c>
      <c r="F6" s="175" t="s">
        <v>957</v>
      </c>
      <c r="G6" s="175" t="s">
        <v>958</v>
      </c>
      <c r="H6" s="563" t="s">
        <v>959</v>
      </c>
      <c r="I6" s="563" t="s">
        <v>960</v>
      </c>
      <c r="J6" s="115" t="s">
        <v>198</v>
      </c>
      <c r="K6" s="115" t="s">
        <v>212</v>
      </c>
    </row>
    <row r="7" spans="1:11" s="114" customFormat="1" ht="15.75" thickBot="1" x14ac:dyDescent="0.3">
      <c r="A7" s="810"/>
      <c r="B7" s="811"/>
      <c r="C7" s="116" t="s">
        <v>187</v>
      </c>
      <c r="D7" s="116" t="s">
        <v>188</v>
      </c>
      <c r="E7" s="116" t="s">
        <v>147</v>
      </c>
      <c r="F7" s="176" t="s">
        <v>189</v>
      </c>
      <c r="G7" s="176" t="s">
        <v>190</v>
      </c>
      <c r="H7" s="564" t="s">
        <v>915</v>
      </c>
      <c r="I7" s="564" t="s">
        <v>916</v>
      </c>
      <c r="J7" s="117" t="s">
        <v>961</v>
      </c>
      <c r="K7" s="117" t="s">
        <v>962</v>
      </c>
    </row>
    <row r="8" spans="1:11" s="114" customFormat="1" x14ac:dyDescent="0.25">
      <c r="A8" s="172"/>
      <c r="B8" s="173" t="s">
        <v>207</v>
      </c>
      <c r="C8" s="335"/>
      <c r="D8" s="335"/>
      <c r="E8" s="335"/>
      <c r="F8" s="335"/>
      <c r="G8" s="335"/>
      <c r="H8" s="335"/>
      <c r="I8" s="335"/>
      <c r="J8" s="336"/>
      <c r="K8" s="337" t="s">
        <v>329</v>
      </c>
    </row>
    <row r="9" spans="1:11" s="114" customFormat="1" x14ac:dyDescent="0.25">
      <c r="A9" s="172"/>
      <c r="B9" s="173"/>
      <c r="C9" s="335"/>
      <c r="D9" s="335"/>
      <c r="E9" s="335"/>
      <c r="F9" s="335"/>
      <c r="G9" s="335"/>
      <c r="H9" s="335"/>
      <c r="I9" s="335"/>
      <c r="J9" s="336"/>
      <c r="K9" s="336"/>
    </row>
    <row r="10" spans="1:11" ht="17.100000000000001" customHeight="1" x14ac:dyDescent="0.25">
      <c r="A10" s="123">
        <v>1</v>
      </c>
      <c r="B10" s="124" t="s">
        <v>3</v>
      </c>
      <c r="C10" s="338"/>
      <c r="D10" s="338"/>
      <c r="E10" s="338"/>
      <c r="F10" s="338"/>
      <c r="G10" s="338"/>
      <c r="H10" s="338"/>
      <c r="I10" s="338"/>
      <c r="J10" s="339"/>
      <c r="K10" s="339"/>
    </row>
    <row r="11" spans="1:11" ht="17.100000000000001" customHeight="1" x14ac:dyDescent="0.25">
      <c r="A11" s="123">
        <v>2</v>
      </c>
      <c r="B11" s="124" t="s">
        <v>4</v>
      </c>
      <c r="C11" s="338"/>
      <c r="D11" s="338"/>
      <c r="E11" s="338"/>
      <c r="F11" s="338"/>
      <c r="G11" s="338"/>
      <c r="H11" s="338"/>
      <c r="I11" s="338"/>
      <c r="J11" s="339"/>
      <c r="K11" s="339"/>
    </row>
    <row r="12" spans="1:11" ht="17.100000000000001" customHeight="1" x14ac:dyDescent="0.25">
      <c r="A12" s="123">
        <v>3</v>
      </c>
      <c r="B12" s="124" t="s">
        <v>192</v>
      </c>
      <c r="C12" s="338"/>
      <c r="D12" s="338"/>
      <c r="E12" s="338"/>
      <c r="F12" s="338"/>
      <c r="G12" s="338"/>
      <c r="H12" s="338"/>
      <c r="I12" s="338"/>
      <c r="J12" s="339"/>
      <c r="K12" s="339"/>
    </row>
    <row r="13" spans="1:11" ht="17.100000000000001" customHeight="1" x14ac:dyDescent="0.25">
      <c r="A13" s="123">
        <v>4</v>
      </c>
      <c r="B13" s="124" t="s">
        <v>6</v>
      </c>
      <c r="C13" s="338"/>
      <c r="D13" s="338"/>
      <c r="E13" s="338"/>
      <c r="F13" s="338"/>
      <c r="G13" s="338"/>
      <c r="H13" s="338"/>
      <c r="I13" s="338"/>
      <c r="J13" s="339"/>
      <c r="K13" s="340"/>
    </row>
    <row r="14" spans="1:11" ht="17.100000000000001" customHeight="1" x14ac:dyDescent="0.25">
      <c r="A14" s="123">
        <v>5</v>
      </c>
      <c r="B14" s="124" t="s">
        <v>193</v>
      </c>
      <c r="C14" s="338"/>
      <c r="D14" s="338"/>
      <c r="E14" s="338"/>
      <c r="F14" s="338"/>
      <c r="G14" s="338"/>
      <c r="H14" s="338"/>
      <c r="I14" s="338"/>
      <c r="J14" s="339"/>
      <c r="K14" s="339"/>
    </row>
    <row r="15" spans="1:11" ht="17.100000000000001" customHeight="1" x14ac:dyDescent="0.25">
      <c r="A15" s="123"/>
      <c r="B15" s="124" t="s">
        <v>148</v>
      </c>
      <c r="C15" s="338"/>
      <c r="D15" s="338"/>
      <c r="E15" s="338"/>
      <c r="F15" s="338"/>
      <c r="G15" s="338"/>
      <c r="H15" s="338"/>
      <c r="I15" s="338"/>
      <c r="J15" s="339"/>
      <c r="K15" s="339"/>
    </row>
    <row r="16" spans="1:11" ht="17.100000000000001" customHeight="1" x14ac:dyDescent="0.25">
      <c r="A16" s="123"/>
      <c r="B16" s="124" t="s">
        <v>149</v>
      </c>
      <c r="C16" s="338"/>
      <c r="D16" s="338"/>
      <c r="E16" s="338"/>
      <c r="F16" s="338"/>
      <c r="G16" s="338" t="s">
        <v>162</v>
      </c>
      <c r="H16" s="338"/>
      <c r="I16" s="338"/>
      <c r="J16" s="339"/>
      <c r="K16" s="339"/>
    </row>
    <row r="17" spans="1:11" ht="17.100000000000001" customHeight="1" x14ac:dyDescent="0.25">
      <c r="A17" s="123">
        <v>6</v>
      </c>
      <c r="B17" s="124" t="s">
        <v>194</v>
      </c>
      <c r="C17" s="338"/>
      <c r="D17" s="338"/>
      <c r="E17" s="338"/>
      <c r="F17" s="338"/>
      <c r="G17" s="338"/>
      <c r="H17" s="338"/>
      <c r="I17" s="338"/>
      <c r="J17" s="339"/>
      <c r="K17" s="339"/>
    </row>
    <row r="18" spans="1:11" ht="17.100000000000001" customHeight="1" x14ac:dyDescent="0.25">
      <c r="A18" s="123"/>
      <c r="B18" s="124" t="s">
        <v>148</v>
      </c>
      <c r="C18" s="338"/>
      <c r="D18" s="338"/>
      <c r="E18" s="338"/>
      <c r="F18" s="338"/>
      <c r="G18" s="338"/>
      <c r="H18" s="338"/>
      <c r="I18" s="338"/>
      <c r="J18" s="339"/>
      <c r="K18" s="339"/>
    </row>
    <row r="19" spans="1:11" ht="17.100000000000001" customHeight="1" x14ac:dyDescent="0.25">
      <c r="A19" s="123"/>
      <c r="B19" s="124" t="s">
        <v>149</v>
      </c>
      <c r="C19" s="338"/>
      <c r="D19" s="338"/>
      <c r="E19" s="338"/>
      <c r="F19" s="338"/>
      <c r="G19" s="338"/>
      <c r="H19" s="338"/>
      <c r="I19" s="338"/>
      <c r="J19" s="339"/>
      <c r="K19" s="689"/>
    </row>
    <row r="20" spans="1:11" ht="17.100000000000001" customHeight="1" x14ac:dyDescent="0.25">
      <c r="A20" s="123">
        <v>7</v>
      </c>
      <c r="B20" s="124" t="s">
        <v>195</v>
      </c>
      <c r="C20" s="338">
        <v>13623750</v>
      </c>
      <c r="D20" s="338">
        <v>0</v>
      </c>
      <c r="E20" s="338">
        <f>C20+D20</f>
        <v>13623750</v>
      </c>
      <c r="F20" s="338">
        <v>10382000</v>
      </c>
      <c r="G20" s="338">
        <v>2327250</v>
      </c>
      <c r="H20" s="338">
        <v>4568500</v>
      </c>
      <c r="I20" s="338">
        <v>1498750</v>
      </c>
      <c r="J20" s="339">
        <f>G20-C20</f>
        <v>-11296500</v>
      </c>
      <c r="K20" s="689">
        <f>G20/C20*100</f>
        <v>17.082301128543904</v>
      </c>
    </row>
    <row r="21" spans="1:11" ht="17.100000000000001" customHeight="1" x14ac:dyDescent="0.25">
      <c r="A21" s="123">
        <v>8</v>
      </c>
      <c r="B21" s="124" t="s">
        <v>11</v>
      </c>
      <c r="C21" s="338"/>
      <c r="D21" s="338"/>
      <c r="E21" s="338"/>
      <c r="F21" s="338"/>
      <c r="G21" s="338"/>
      <c r="H21" s="338"/>
      <c r="I21" s="338"/>
      <c r="J21" s="339"/>
      <c r="K21" s="689"/>
    </row>
    <row r="22" spans="1:11" ht="25.5" x14ac:dyDescent="0.25">
      <c r="A22" s="123">
        <v>9</v>
      </c>
      <c r="B22" s="124" t="s">
        <v>1056</v>
      </c>
      <c r="C22" s="338">
        <v>0</v>
      </c>
      <c r="D22" s="338">
        <v>4253136</v>
      </c>
      <c r="E22" s="338">
        <f t="shared" ref="E22" si="0">C22+D22</f>
        <v>4253136</v>
      </c>
      <c r="F22" s="338">
        <v>0</v>
      </c>
      <c r="G22" s="338">
        <v>0</v>
      </c>
      <c r="H22" s="338">
        <v>0</v>
      </c>
      <c r="I22" s="338">
        <v>0</v>
      </c>
      <c r="J22" s="339">
        <f t="shared" ref="J22:J23" si="1">G22-C22</f>
        <v>0</v>
      </c>
      <c r="K22" s="689">
        <v>0</v>
      </c>
    </row>
    <row r="23" spans="1:11" s="547" customFormat="1" ht="25.5" x14ac:dyDescent="0.25">
      <c r="A23" s="123"/>
      <c r="B23" s="552" t="s">
        <v>1057</v>
      </c>
      <c r="C23" s="338">
        <v>27264870</v>
      </c>
      <c r="D23" s="338"/>
      <c r="E23" s="338">
        <f t="shared" ref="E23" si="2">C23+D23</f>
        <v>27264870</v>
      </c>
      <c r="F23" s="338">
        <v>26895980</v>
      </c>
      <c r="G23" s="338">
        <v>26895980</v>
      </c>
      <c r="H23" s="338">
        <v>10456488</v>
      </c>
      <c r="I23" s="338">
        <v>10456488</v>
      </c>
      <c r="J23" s="339">
        <f t="shared" si="1"/>
        <v>-368890</v>
      </c>
      <c r="K23" s="690">
        <f>G23/C23</f>
        <v>0.98647013537933614</v>
      </c>
    </row>
    <row r="24" spans="1:11" ht="17.100000000000001" customHeight="1" thickBot="1" x14ac:dyDescent="0.3">
      <c r="A24" s="125">
        <v>10</v>
      </c>
      <c r="B24" s="126" t="s">
        <v>196</v>
      </c>
      <c r="C24" s="341"/>
      <c r="D24" s="341"/>
      <c r="E24" s="341"/>
      <c r="F24" s="341"/>
      <c r="G24" s="341"/>
      <c r="H24" s="341"/>
      <c r="I24" s="341"/>
      <c r="J24" s="342"/>
      <c r="K24" s="692"/>
    </row>
    <row r="25" spans="1:11" ht="28.5" customHeight="1" thickBot="1" x14ac:dyDescent="0.3">
      <c r="A25" s="806" t="s">
        <v>112</v>
      </c>
      <c r="B25" s="807"/>
      <c r="C25" s="346">
        <f>SUM(C8:C24)</f>
        <v>40888620</v>
      </c>
      <c r="D25" s="346">
        <f>SUM(D8:D24)</f>
        <v>4253136</v>
      </c>
      <c r="E25" s="346">
        <f>SUM(E8:E24)</f>
        <v>45141756</v>
      </c>
      <c r="F25" s="346">
        <f t="shared" ref="F25:H25" si="3">SUM(F8:F24)</f>
        <v>37277980</v>
      </c>
      <c r="G25" s="346">
        <f t="shared" si="3"/>
        <v>29223230</v>
      </c>
      <c r="H25" s="346">
        <f t="shared" si="3"/>
        <v>15024988</v>
      </c>
      <c r="I25" s="346">
        <f t="shared" ref="I25" si="4">SUM(I8:I24)</f>
        <v>11955238</v>
      </c>
      <c r="J25" s="346">
        <f t="shared" ref="J25" si="5">SUM(J8:J24)</f>
        <v>-11665390</v>
      </c>
      <c r="K25" s="691">
        <f>G25/C25</f>
        <v>0.71470325973339277</v>
      </c>
    </row>
    <row r="26" spans="1:11" ht="22.5" customHeight="1" thickBot="1" x14ac:dyDescent="0.3">
      <c r="A26" s="166"/>
      <c r="B26" s="166"/>
      <c r="C26" s="343"/>
      <c r="D26" s="343"/>
      <c r="E26" s="343"/>
      <c r="F26" s="344"/>
      <c r="G26" s="333" t="s">
        <v>414</v>
      </c>
      <c r="H26" s="612"/>
      <c r="I26" s="612"/>
      <c r="J26" s="345">
        <v>0</v>
      </c>
      <c r="K26" s="334"/>
    </row>
    <row r="27" spans="1:11" ht="22.5" customHeight="1" x14ac:dyDescent="0.25">
      <c r="A27" s="182"/>
      <c r="B27" s="182"/>
      <c r="C27" s="121"/>
      <c r="D27" s="121"/>
      <c r="E27" s="121"/>
      <c r="F27" s="183"/>
      <c r="G27" s="184"/>
      <c r="H27" s="184"/>
      <c r="I27" s="184"/>
      <c r="J27" s="178"/>
      <c r="K27" s="184"/>
    </row>
    <row r="28" spans="1:11" ht="22.5" customHeight="1" x14ac:dyDescent="0.25">
      <c r="A28" s="182"/>
      <c r="B28" s="182"/>
      <c r="C28" s="121"/>
      <c r="D28" s="121"/>
      <c r="E28" s="121"/>
      <c r="F28" s="183"/>
      <c r="G28" s="184"/>
      <c r="H28" s="184"/>
      <c r="I28" s="184"/>
      <c r="K28" s="183" t="s">
        <v>337</v>
      </c>
    </row>
    <row r="29" spans="1:11" ht="22.5" customHeight="1" x14ac:dyDescent="0.25">
      <c r="A29" s="182"/>
      <c r="B29" s="182"/>
      <c r="C29" s="121"/>
      <c r="D29" s="121"/>
      <c r="E29" s="121"/>
      <c r="F29" s="183"/>
      <c r="G29" s="184"/>
      <c r="H29" s="184"/>
      <c r="I29" s="184"/>
      <c r="J29" s="183"/>
      <c r="K29" s="184"/>
    </row>
    <row r="30" spans="1:11" ht="22.5" customHeight="1" thickBot="1" x14ac:dyDescent="0.3">
      <c r="A30" s="179"/>
      <c r="B30" s="179"/>
      <c r="C30" s="127"/>
      <c r="D30" s="127"/>
      <c r="E30" s="127"/>
      <c r="F30" s="180"/>
      <c r="G30" s="181"/>
      <c r="H30" s="181"/>
      <c r="I30" s="181"/>
      <c r="J30" s="180"/>
      <c r="K30" s="181"/>
    </row>
    <row r="31" spans="1:11" s="118" customFormat="1" ht="48.75" customHeight="1" x14ac:dyDescent="0.25">
      <c r="A31" s="812" t="s">
        <v>191</v>
      </c>
      <c r="B31" s="813"/>
      <c r="C31" s="163" t="s">
        <v>205</v>
      </c>
      <c r="D31" s="163" t="s">
        <v>209</v>
      </c>
      <c r="E31" s="163" t="s">
        <v>206</v>
      </c>
      <c r="F31" s="175" t="s">
        <v>319</v>
      </c>
      <c r="G31" s="175" t="s">
        <v>318</v>
      </c>
      <c r="H31" s="563" t="s">
        <v>959</v>
      </c>
      <c r="I31" s="563" t="s">
        <v>960</v>
      </c>
      <c r="J31" s="115" t="s">
        <v>198</v>
      </c>
      <c r="K31" s="115" t="s">
        <v>212</v>
      </c>
    </row>
    <row r="32" spans="1:11" s="119" customFormat="1" ht="15.75" thickBot="1" x14ac:dyDescent="0.3">
      <c r="A32" s="814"/>
      <c r="B32" s="815"/>
      <c r="C32" s="116" t="s">
        <v>187</v>
      </c>
      <c r="D32" s="116" t="s">
        <v>188</v>
      </c>
      <c r="E32" s="116" t="s">
        <v>147</v>
      </c>
      <c r="F32" s="176" t="s">
        <v>189</v>
      </c>
      <c r="G32" s="176" t="s">
        <v>190</v>
      </c>
      <c r="H32" s="564" t="s">
        <v>915</v>
      </c>
      <c r="I32" s="564" t="s">
        <v>916</v>
      </c>
      <c r="J32" s="550" t="s">
        <v>961</v>
      </c>
      <c r="K32" s="550" t="s">
        <v>962</v>
      </c>
    </row>
    <row r="33" spans="1:11" s="132" customFormat="1" ht="17.100000000000001" customHeight="1" x14ac:dyDescent="0.25">
      <c r="A33" s="128" t="s">
        <v>199</v>
      </c>
      <c r="B33" s="129"/>
      <c r="C33" s="130"/>
      <c r="D33" s="130"/>
      <c r="E33" s="130"/>
      <c r="F33" s="130"/>
      <c r="G33" s="130"/>
      <c r="H33" s="130"/>
      <c r="I33" s="130"/>
      <c r="J33" s="131"/>
      <c r="K33" s="131"/>
    </row>
    <row r="34" spans="1:11" s="132" customFormat="1" ht="17.100000000000001" customHeight="1" x14ac:dyDescent="0.25">
      <c r="A34" s="133" t="s">
        <v>200</v>
      </c>
      <c r="B34" s="134"/>
      <c r="C34" s="135"/>
      <c r="D34" s="135"/>
      <c r="E34" s="135"/>
      <c r="F34" s="135"/>
      <c r="G34" s="135"/>
      <c r="H34" s="135"/>
      <c r="I34" s="135"/>
      <c r="J34" s="136"/>
      <c r="K34" s="136"/>
    </row>
    <row r="35" spans="1:11" s="132" customFormat="1" ht="17.100000000000001" customHeight="1" x14ac:dyDescent="0.25">
      <c r="A35" s="133" t="s">
        <v>192</v>
      </c>
      <c r="B35" s="134"/>
      <c r="C35" s="135"/>
      <c r="D35" s="135"/>
      <c r="E35" s="135"/>
      <c r="F35" s="135"/>
      <c r="G35" s="135"/>
      <c r="H35" s="135"/>
      <c r="I35" s="135"/>
      <c r="J35" s="136"/>
      <c r="K35" s="136"/>
    </row>
    <row r="36" spans="1:11" s="132" customFormat="1" ht="27" customHeight="1" x14ac:dyDescent="0.25">
      <c r="A36" s="804" t="s">
        <v>6</v>
      </c>
      <c r="B36" s="805"/>
      <c r="C36" s="135"/>
      <c r="D36" s="135"/>
      <c r="E36" s="135"/>
      <c r="F36" s="135"/>
      <c r="G36" s="135"/>
      <c r="H36" s="135"/>
      <c r="I36" s="135"/>
      <c r="J36" s="136"/>
      <c r="K36" s="136"/>
    </row>
    <row r="37" spans="1:11" s="132" customFormat="1" ht="17.100000000000001" customHeight="1" x14ac:dyDescent="0.25">
      <c r="A37" s="133" t="s">
        <v>193</v>
      </c>
      <c r="B37" s="134"/>
      <c r="C37" s="135"/>
      <c r="D37" s="135"/>
      <c r="E37" s="135"/>
      <c r="F37" s="135"/>
      <c r="G37" s="135"/>
      <c r="H37" s="135"/>
      <c r="I37" s="135"/>
      <c r="J37" s="136"/>
      <c r="K37" s="136"/>
    </row>
    <row r="38" spans="1:11" ht="17.100000000000001" customHeight="1" x14ac:dyDescent="0.25">
      <c r="A38" s="804" t="s">
        <v>194</v>
      </c>
      <c r="B38" s="805"/>
      <c r="C38" s="120"/>
      <c r="D38" s="120"/>
      <c r="E38" s="120"/>
      <c r="F38" s="120"/>
      <c r="G38" s="120"/>
      <c r="H38" s="551"/>
      <c r="I38" s="551"/>
      <c r="J38" s="122"/>
      <c r="K38" s="174"/>
    </row>
    <row r="39" spans="1:11" s="132" customFormat="1" ht="17.100000000000001" customHeight="1" x14ac:dyDescent="0.25">
      <c r="A39" s="133" t="s">
        <v>11</v>
      </c>
      <c r="B39" s="134"/>
      <c r="C39" s="135"/>
      <c r="D39" s="135"/>
      <c r="E39" s="135"/>
      <c r="F39" s="135"/>
      <c r="G39" s="135"/>
      <c r="H39" s="135"/>
      <c r="I39" s="135"/>
      <c r="J39" s="136"/>
      <c r="K39" s="136"/>
    </row>
    <row r="40" spans="1:11" s="132" customFormat="1" ht="27.75" customHeight="1" x14ac:dyDescent="0.25">
      <c r="A40" s="804" t="s">
        <v>155</v>
      </c>
      <c r="B40" s="805"/>
      <c r="C40" s="135"/>
      <c r="D40" s="135"/>
      <c r="E40" s="135"/>
      <c r="F40" s="135"/>
      <c r="G40" s="135"/>
      <c r="H40" s="135"/>
      <c r="I40" s="135"/>
      <c r="J40" s="136"/>
      <c r="K40" s="136"/>
    </row>
    <row r="41" spans="1:11" s="132" customFormat="1" ht="17.100000000000001" customHeight="1" x14ac:dyDescent="0.25">
      <c r="A41" s="137" t="s">
        <v>197</v>
      </c>
      <c r="B41" s="138"/>
      <c r="C41" s="135"/>
      <c r="D41" s="135"/>
      <c r="E41" s="135"/>
      <c r="F41" s="135"/>
      <c r="G41" s="135"/>
      <c r="H41" s="135"/>
      <c r="I41" s="135"/>
      <c r="J41" s="136"/>
      <c r="K41" s="136"/>
    </row>
    <row r="42" spans="1:11" s="132" customFormat="1" ht="17.100000000000001" customHeight="1" x14ac:dyDescent="0.2">
      <c r="A42" s="139" t="s">
        <v>201</v>
      </c>
      <c r="B42" s="140"/>
      <c r="C42" s="491">
        <f>C44+C45</f>
        <v>13623750</v>
      </c>
      <c r="D42" s="492">
        <f>D44+D45</f>
        <v>4253136</v>
      </c>
      <c r="E42" s="492">
        <f>E44+E45</f>
        <v>17876886</v>
      </c>
      <c r="F42" s="492">
        <f>F44+F45</f>
        <v>10382000</v>
      </c>
      <c r="G42" s="492">
        <f>G44+G45</f>
        <v>2327250</v>
      </c>
      <c r="H42" s="492">
        <f t="shared" ref="H42:I42" si="6">H44+H45</f>
        <v>4568500</v>
      </c>
      <c r="I42" s="492">
        <f t="shared" si="6"/>
        <v>1498750</v>
      </c>
      <c r="J42" s="493">
        <f>G42-C42</f>
        <v>-11296500</v>
      </c>
      <c r="K42" s="690">
        <f>G42/C42</f>
        <v>0.17082301128543903</v>
      </c>
    </row>
    <row r="43" spans="1:11" s="132" customFormat="1" ht="17.100000000000001" customHeight="1" x14ac:dyDescent="0.25">
      <c r="A43" s="133"/>
      <c r="B43" s="134" t="s">
        <v>202</v>
      </c>
      <c r="C43" s="135"/>
      <c r="D43" s="489"/>
      <c r="E43" s="489"/>
      <c r="F43" s="489"/>
      <c r="G43" s="489"/>
      <c r="H43" s="489"/>
      <c r="I43" s="489"/>
      <c r="J43" s="490"/>
      <c r="K43" s="490"/>
    </row>
    <row r="44" spans="1:11" s="132" customFormat="1" ht="17.100000000000001" customHeight="1" x14ac:dyDescent="0.25">
      <c r="A44" s="133"/>
      <c r="B44" s="134" t="s">
        <v>203</v>
      </c>
      <c r="C44" s="338">
        <v>13623750</v>
      </c>
      <c r="D44" s="338">
        <v>0</v>
      </c>
      <c r="E44" s="338">
        <f>C44+D44</f>
        <v>13623750</v>
      </c>
      <c r="F44" s="338">
        <v>10382000</v>
      </c>
      <c r="G44" s="338">
        <v>2327250</v>
      </c>
      <c r="H44" s="338">
        <v>4568500</v>
      </c>
      <c r="I44" s="338">
        <v>1498750</v>
      </c>
      <c r="J44" s="339">
        <f>G44-C44</f>
        <v>-11296500</v>
      </c>
      <c r="K44" s="690">
        <f>G44/C44</f>
        <v>0.17082301128543903</v>
      </c>
    </row>
    <row r="45" spans="1:11" s="132" customFormat="1" ht="29.25" customHeight="1" x14ac:dyDescent="0.25">
      <c r="A45" s="133"/>
      <c r="B45" s="688" t="s">
        <v>1056</v>
      </c>
      <c r="C45" s="338">
        <v>0</v>
      </c>
      <c r="D45" s="338">
        <v>4253136</v>
      </c>
      <c r="E45" s="338">
        <f t="shared" ref="E45" si="7">C45+D45</f>
        <v>4253136</v>
      </c>
      <c r="F45" s="338">
        <v>0</v>
      </c>
      <c r="G45" s="338">
        <v>0</v>
      </c>
      <c r="H45" s="338">
        <v>0</v>
      </c>
      <c r="I45" s="338">
        <v>0</v>
      </c>
      <c r="J45" s="339">
        <f t="shared" ref="J45" si="8">G45-C45</f>
        <v>0</v>
      </c>
      <c r="K45" s="689">
        <v>0</v>
      </c>
    </row>
    <row r="46" spans="1:11" s="132" customFormat="1" ht="29.25" customHeight="1" x14ac:dyDescent="0.25">
      <c r="A46" s="133"/>
      <c r="B46" s="688" t="s">
        <v>1057</v>
      </c>
      <c r="C46" s="338">
        <v>27264870</v>
      </c>
      <c r="D46" s="338">
        <v>0</v>
      </c>
      <c r="E46" s="338">
        <f t="shared" ref="E46" si="9">C46+D46</f>
        <v>27264870</v>
      </c>
      <c r="F46" s="338">
        <v>26895980</v>
      </c>
      <c r="G46" s="338">
        <v>26895980</v>
      </c>
      <c r="H46" s="338">
        <v>10456488</v>
      </c>
      <c r="I46" s="338">
        <v>10456488</v>
      </c>
      <c r="J46" s="339">
        <f t="shared" ref="J46" si="10">G46-C46</f>
        <v>-368890</v>
      </c>
      <c r="K46" s="690">
        <f>G46/C46</f>
        <v>0.98647013537933614</v>
      </c>
    </row>
    <row r="47" spans="1:11" s="132" customFormat="1" ht="17.100000000000001" customHeight="1" x14ac:dyDescent="0.25">
      <c r="A47" s="133"/>
      <c r="B47" s="134"/>
      <c r="C47" s="135"/>
      <c r="D47" s="135"/>
      <c r="E47" s="135"/>
      <c r="F47" s="135"/>
      <c r="G47" s="135"/>
      <c r="H47" s="135"/>
      <c r="I47" s="135"/>
      <c r="J47" s="136"/>
      <c r="K47" s="136"/>
    </row>
    <row r="48" spans="1:11" s="132" customFormat="1" ht="17.100000000000001" customHeight="1" x14ac:dyDescent="0.25">
      <c r="A48" s="137" t="s">
        <v>204</v>
      </c>
      <c r="B48" s="138"/>
      <c r="C48" s="135"/>
      <c r="D48" s="135"/>
      <c r="E48" s="135"/>
      <c r="F48" s="135"/>
      <c r="G48" s="135"/>
      <c r="H48" s="135"/>
      <c r="I48" s="135"/>
      <c r="J48" s="136"/>
      <c r="K48" s="136"/>
    </row>
    <row r="49" spans="1:11" s="132" customFormat="1" ht="17.100000000000001" customHeight="1" x14ac:dyDescent="0.25">
      <c r="A49" s="137"/>
      <c r="B49" s="124" t="s">
        <v>196</v>
      </c>
      <c r="C49" s="135"/>
      <c r="D49" s="135"/>
      <c r="E49" s="135"/>
      <c r="F49" s="135"/>
      <c r="G49" s="135"/>
      <c r="H49" s="135"/>
      <c r="I49" s="135"/>
      <c r="J49" s="136"/>
      <c r="K49" s="136"/>
    </row>
    <row r="50" spans="1:11" s="132" customFormat="1" ht="17.100000000000001" customHeight="1" thickBot="1" x14ac:dyDescent="0.3">
      <c r="A50" s="141"/>
      <c r="B50" s="142"/>
      <c r="C50" s="143"/>
      <c r="D50" s="143"/>
      <c r="E50" s="143"/>
      <c r="F50" s="143"/>
      <c r="G50" s="143"/>
      <c r="H50" s="143"/>
      <c r="I50" s="143"/>
      <c r="J50" s="144"/>
      <c r="K50" s="144"/>
    </row>
    <row r="51" spans="1:11" ht="28.5" customHeight="1" thickBot="1" x14ac:dyDescent="0.3">
      <c r="A51" s="806" t="s">
        <v>112</v>
      </c>
      <c r="B51" s="807"/>
      <c r="C51" s="346">
        <f t="shared" ref="C51:J51" si="11">SUM(C44:C50)</f>
        <v>40888620</v>
      </c>
      <c r="D51" s="346">
        <f t="shared" si="11"/>
        <v>4253136</v>
      </c>
      <c r="E51" s="346">
        <f t="shared" si="11"/>
        <v>45141756</v>
      </c>
      <c r="F51" s="346">
        <f t="shared" si="11"/>
        <v>37277980</v>
      </c>
      <c r="G51" s="346">
        <f t="shared" si="11"/>
        <v>29223230</v>
      </c>
      <c r="H51" s="346">
        <f t="shared" si="11"/>
        <v>15024988</v>
      </c>
      <c r="I51" s="346">
        <f t="shared" si="11"/>
        <v>11955238</v>
      </c>
      <c r="J51" s="365">
        <f t="shared" si="11"/>
        <v>-11665390</v>
      </c>
      <c r="K51" s="691">
        <f>G51/C51</f>
        <v>0.71470325973339277</v>
      </c>
    </row>
    <row r="52" spans="1:11" ht="22.5" customHeight="1" thickBot="1" x14ac:dyDescent="0.3">
      <c r="A52" s="166"/>
      <c r="B52" s="166"/>
      <c r="C52" s="167"/>
      <c r="D52" s="167"/>
      <c r="E52" s="167"/>
      <c r="F52" s="169"/>
      <c r="G52" s="233" t="s">
        <v>296</v>
      </c>
      <c r="H52" s="613"/>
      <c r="I52" s="613"/>
      <c r="J52" s="168">
        <v>0</v>
      </c>
      <c r="K52" s="229"/>
    </row>
    <row r="53" spans="1:11" ht="20.25" customHeight="1" x14ac:dyDescent="0.25">
      <c r="A53" s="170">
        <v>1</v>
      </c>
      <c r="B53" s="171" t="s">
        <v>291</v>
      </c>
    </row>
    <row r="54" spans="1:11" x14ac:dyDescent="0.25">
      <c r="B54" s="171" t="s">
        <v>292</v>
      </c>
      <c r="K54" s="78" t="s">
        <v>336</v>
      </c>
    </row>
    <row r="55" spans="1:11" x14ac:dyDescent="0.25">
      <c r="A55" s="177"/>
      <c r="B55" s="171" t="s">
        <v>208</v>
      </c>
    </row>
    <row r="56" spans="1:11" x14ac:dyDescent="0.25">
      <c r="B56" s="755" t="s">
        <v>578</v>
      </c>
      <c r="C56" s="755"/>
      <c r="E56" s="755" t="s">
        <v>1035</v>
      </c>
      <c r="F56" s="755"/>
      <c r="G56" s="755"/>
      <c r="H56" s="722"/>
      <c r="I56" s="755" t="s">
        <v>1036</v>
      </c>
      <c r="J56" s="755"/>
    </row>
    <row r="57" spans="1:11" x14ac:dyDescent="0.25">
      <c r="B57" s="369"/>
      <c r="F57" s="369"/>
      <c r="I57" s="75"/>
      <c r="J57" s="369"/>
    </row>
    <row r="58" spans="1:11" x14ac:dyDescent="0.25">
      <c r="B58" s="368"/>
      <c r="F58" s="368"/>
      <c r="I58" s="75"/>
      <c r="J58" s="368"/>
    </row>
    <row r="59" spans="1:11" x14ac:dyDescent="0.25">
      <c r="B59" s="755" t="s">
        <v>580</v>
      </c>
      <c r="C59" s="755"/>
      <c r="E59" s="755" t="s">
        <v>549</v>
      </c>
      <c r="F59" s="755"/>
      <c r="G59" s="755"/>
      <c r="H59" s="722"/>
      <c r="I59" s="754" t="s">
        <v>1075</v>
      </c>
      <c r="J59" s="754"/>
    </row>
    <row r="60" spans="1:11" x14ac:dyDescent="0.25">
      <c r="B60" s="755" t="s">
        <v>581</v>
      </c>
      <c r="C60" s="755"/>
      <c r="E60" s="755" t="s">
        <v>582</v>
      </c>
      <c r="F60" s="755"/>
      <c r="G60" s="755"/>
      <c r="H60" s="722"/>
      <c r="I60" s="754" t="s">
        <v>1070</v>
      </c>
      <c r="J60" s="754"/>
    </row>
    <row r="61" spans="1:11" x14ac:dyDescent="0.25">
      <c r="B61" s="1"/>
    </row>
  </sheetData>
  <mergeCells count="21">
    <mergeCell ref="I56:J56"/>
    <mergeCell ref="I59:J59"/>
    <mergeCell ref="I60:J60"/>
    <mergeCell ref="B56:C56"/>
    <mergeCell ref="B59:C59"/>
    <mergeCell ref="B60:C60"/>
    <mergeCell ref="E56:G56"/>
    <mergeCell ref="E59:G59"/>
    <mergeCell ref="E60:G60"/>
    <mergeCell ref="A36:B36"/>
    <mergeCell ref="A51:B51"/>
    <mergeCell ref="A1:K1"/>
    <mergeCell ref="A2:K2"/>
    <mergeCell ref="A4:K4"/>
    <mergeCell ref="A5:K5"/>
    <mergeCell ref="A6:B7"/>
    <mergeCell ref="A31:B32"/>
    <mergeCell ref="A25:B25"/>
    <mergeCell ref="A40:B40"/>
    <mergeCell ref="A38:B38"/>
    <mergeCell ref="A3:K3"/>
  </mergeCells>
  <pageMargins left="0.19685039370078741" right="0.15748031496062992" top="0.41" bottom="0.5" header="0.31496062992125984" footer="0.31496062992125984"/>
  <pageSetup scale="74" fitToHeight="0" orientation="landscape" r:id="rId1"/>
  <rowBreaks count="2" manualBreakCount="2">
    <brk id="29" max="8" man="1"/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ETCA-I-06</vt:lpstr>
      <vt:lpstr>ETCA-I-07</vt:lpstr>
      <vt:lpstr>ETCA-II-08</vt:lpstr>
      <vt:lpstr>ETCA-II-08-A...CONCIL. INGRESOS</vt:lpstr>
      <vt:lpstr>ETCA-II-09</vt:lpstr>
      <vt:lpstr>ETCA-II-09-A</vt:lpstr>
      <vt:lpstr>ETCA-II-09-B</vt:lpstr>
      <vt:lpstr>ETCA-II-09-C</vt:lpstr>
      <vt:lpstr>ETCA-II-09-D.CONCIL. EGRESOS</vt:lpstr>
      <vt:lpstr>ETCA-II-10</vt:lpstr>
      <vt:lpstr>ETCA-II-11</vt:lpstr>
      <vt:lpstr>ETCA-II-12</vt:lpstr>
      <vt:lpstr>ETCA-III-13</vt:lpstr>
      <vt:lpstr>ETCA-III-14</vt:lpstr>
      <vt:lpstr>ETCA-III-15</vt:lpstr>
      <vt:lpstr>ETCA-IV-15</vt:lpstr>
      <vt:lpstr>ETCA-iv-16</vt:lpstr>
      <vt:lpstr>ETCA-IV-17</vt:lpstr>
      <vt:lpstr>'ETCA-I-01'!Área_de_impresión</vt:lpstr>
      <vt:lpstr>'ETCA-I-01-A (EDO RESULTADOS)'!Área_de_impresión</vt:lpstr>
      <vt:lpstr>'ETCA-I-01-B'!Área_de_impresión</vt:lpstr>
      <vt:lpstr>'ETCA-I-03'!Área_de_impresión</vt:lpstr>
      <vt:lpstr>'ETCA-I-04'!Área_de_impresión</vt:lpstr>
      <vt:lpstr>'ETCA-II-08'!Área_de_impresión</vt:lpstr>
      <vt:lpstr>'ETCA-II-09'!Área_de_impresión</vt:lpstr>
      <vt:lpstr>'ETCA-II-09-A'!Área_de_impresión</vt:lpstr>
      <vt:lpstr>'ETCA-II-09-B'!Área_de_impresión</vt:lpstr>
      <vt:lpstr>'ETCA-II-10'!Área_de_impresión</vt:lpstr>
      <vt:lpstr>'ETCA-II-11'!Área_de_impresión</vt:lpstr>
      <vt:lpstr>'ETCA-III-15'!Área_de_impresión</vt:lpstr>
      <vt:lpstr>'ETCA-IV-15'!Área_de_impresión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Cota Torres</dc:creator>
  <cp:lastModifiedBy>Ignacio Cota Torres</cp:lastModifiedBy>
  <cp:lastPrinted>2015-10-23T15:49:15Z</cp:lastPrinted>
  <dcterms:created xsi:type="dcterms:W3CDTF">2014-03-28T01:13:38Z</dcterms:created>
  <dcterms:modified xsi:type="dcterms:W3CDTF">2015-10-23T16:21:58Z</dcterms:modified>
</cp:coreProperties>
</file>