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6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7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2400" windowWidth="28800" windowHeight="10035" tabRatio="901" activeTab="13"/>
  </bookViews>
  <sheets>
    <sheet name="Lista  FORMATOS  " sheetId="68" r:id="rId1"/>
    <sheet name="ETCA-I-01" sheetId="2" r:id="rId2"/>
    <sheet name="ETCA-I-02" sheetId="51" r:id="rId3"/>
    <sheet name="ETCA-I-03" sheetId="1" r:id="rId4"/>
    <sheet name="ETCA-I-04" sheetId="80" r:id="rId5"/>
    <sheet name="ETCA-I-05" sheetId="74" r:id="rId6"/>
    <sheet name="ETCA-I-06" sheetId="23" r:id="rId7"/>
    <sheet name="ETCA-I-07" sheetId="6" r:id="rId8"/>
    <sheet name="ETCA-I-08" sheetId="75" r:id="rId9"/>
    <sheet name="ETCA-I-09" sheetId="52" r:id="rId10"/>
    <sheet name="ETCA-I-10" sheetId="53" r:id="rId11"/>
    <sheet name="ETCA-I-11" sheetId="26" r:id="rId12"/>
    <sheet name="ETCA-I-12 (NOTAS)" sheetId="13" r:id="rId13"/>
    <sheet name="ETCA-II-01" sheetId="67" r:id="rId14"/>
    <sheet name="ETCA-II-02" sheetId="55" r:id="rId15"/>
    <sheet name="ETCA-II-03" sheetId="21" r:id="rId16"/>
    <sheet name="ETCA II-04" sheetId="70" r:id="rId17"/>
    <sheet name="ETCA-II-05" sheetId="71" r:id="rId18"/>
    <sheet name="ETCA-II-06" sheetId="37" r:id="rId19"/>
    <sheet name="ETCA-II-07" sheetId="38" r:id="rId20"/>
    <sheet name="ETCA-II-08" sheetId="61" r:id="rId21"/>
    <sheet name="ETCA-II-09" sheetId="44" r:id="rId22"/>
    <sheet name="ETCA-II-10" sheetId="45" r:id="rId23"/>
    <sheet name="ETCA-II-11" sheetId="72" r:id="rId24"/>
    <sheet name="ETCA-II-12" sheetId="62" r:id="rId25"/>
    <sheet name="ETCA-II-13" sheetId="50" r:id="rId26"/>
    <sheet name="ETCA-II-14" sheetId="65" r:id="rId27"/>
    <sheet name="ETCA-II-15" sheetId="24" r:id="rId28"/>
    <sheet name="ETCA-II-16" sheetId="16" r:id="rId29"/>
    <sheet name="ETCA-II-17" sheetId="19" r:id="rId30"/>
    <sheet name="ETCA-III-01" sheetId="42" r:id="rId31"/>
    <sheet name="ETCA III-02" sheetId="76" r:id="rId32"/>
    <sheet name="ETCA-III-03" sheetId="32" r:id="rId33"/>
    <sheet name="ETCA-IV-01" sheetId="20" r:id="rId34"/>
    <sheet name="ETCA-IV-02" sheetId="54" r:id="rId35"/>
    <sheet name="ETCA-IV-03" sheetId="27" r:id="rId36"/>
    <sheet name="ETCA-IV-04" sheetId="82" r:id="rId37"/>
    <sheet name="ETCA-IV-05" sheetId="33" r:id="rId38"/>
    <sheet name="ANEXO" sheetId="64" r:id="rId39"/>
  </sheets>
  <externalReferences>
    <externalReference r:id="rId40"/>
  </externalReferences>
  <definedNames>
    <definedName name="_xlnm._FilterDatabase" localSheetId="1" hidden="1">'ETCA-I-01'!#REF!</definedName>
    <definedName name="_ftn1" localSheetId="3">'ETCA-I-03'!#REF!</definedName>
    <definedName name="_ftnref1" localSheetId="3">'ETCA-I-03'!#REF!</definedName>
    <definedName name="_Toc478717399" localSheetId="0">'Lista  FORMATOS  '!#REF!</definedName>
    <definedName name="_xlnm.Print_Area" localSheetId="16">'ETCA II-04'!$A$1:$G$92</definedName>
    <definedName name="_xlnm.Print_Area" localSheetId="31">'ETCA III-02'!$A$1:$G$50</definedName>
    <definedName name="_xlnm.Print_Area" localSheetId="1">'ETCA-I-01'!$A$1:$G$59</definedName>
    <definedName name="_xlnm.Print_Area" localSheetId="2">'ETCA-I-02'!$A$1:$G$79</definedName>
    <definedName name="_xlnm.Print_Area" localSheetId="3">'ETCA-I-03'!$A$1:$D$72</definedName>
    <definedName name="_xlnm.Print_Area" localSheetId="5">'ETCA-I-05'!$A$1:$C$70</definedName>
    <definedName name="_xlnm.Print_Area" localSheetId="6">'ETCA-I-06'!$A$1:$D$72</definedName>
    <definedName name="_xlnm.Print_Area" localSheetId="7">'ETCA-I-07'!$A$1:$G$34</definedName>
    <definedName name="_xlnm.Print_Area" localSheetId="8">'ETCA-I-08'!$A$1:$F$50</definedName>
    <definedName name="_xlnm.Print_Area" localSheetId="9">'ETCA-I-09'!$A$1:$I$45</definedName>
    <definedName name="_xlnm.Print_Area" localSheetId="11">'ETCA-I-11'!$A$1:$I$51</definedName>
    <definedName name="_xlnm.Print_Area" localSheetId="12">'ETCA-I-12 (NOTAS)'!$A$1:$J$50</definedName>
    <definedName name="_xlnm.Print_Area" localSheetId="13">'ETCA-II-01'!$A$1:$H$55</definedName>
    <definedName name="_xlnm.Print_Area" localSheetId="14">'ETCA-II-02'!$A$1:$I$87</definedName>
    <definedName name="_xlnm.Print_Area" localSheetId="15">'ETCA-II-03'!$A$1:$D$35</definedName>
    <definedName name="_xlnm.Print_Area" localSheetId="17">'ETCA-II-05'!$A$1:$H$168</definedName>
    <definedName name="_xlnm.Print_Area" localSheetId="18">'ETCA-II-06'!$A$1:$G$26</definedName>
    <definedName name="_xlnm.Print_Area" localSheetId="19">'ETCA-II-07'!$A$1:$G$37</definedName>
    <definedName name="_xlnm.Print_Area" localSheetId="20">'ETCA-II-08'!$A$1:$G$42</definedName>
    <definedName name="_xlnm.Print_Area" localSheetId="21">'ETCA-II-09'!$A$1:$G$21</definedName>
    <definedName name="_xlnm.Print_Area" localSheetId="22">'ETCA-II-10'!$A$1:$G$27</definedName>
    <definedName name="_xlnm.Print_Area" localSheetId="23">'ETCA-II-11'!$A$1:$G$51</definedName>
    <definedName name="_xlnm.Print_Area" localSheetId="24">'ETCA-II-12'!$A$1:$H$91</definedName>
    <definedName name="_xlnm.Print_Area" localSheetId="25">'ETCA-II-13'!$A$1:$I$230</definedName>
    <definedName name="_xlnm.Print_Area" localSheetId="26">'ETCA-II-14'!$A$1:$G$39</definedName>
    <definedName name="_xlnm.Print_Area" localSheetId="27">'ETCA-II-15'!$A$1:$C$43</definedName>
    <definedName name="_xlnm.Print_Area" localSheetId="28">'ETCA-II-16'!$A$1:$E$37</definedName>
    <definedName name="_xlnm.Print_Area" localSheetId="29">'ETCA-II-17'!$A$1:$D$38</definedName>
    <definedName name="_xlnm.Print_Area" localSheetId="30">'ETCA-III-01'!$A$1:$G$45</definedName>
    <definedName name="_xlnm.Print_Area" localSheetId="32">'ETCA-III-03'!$A$1:$E$44</definedName>
    <definedName name="_xlnm.Print_Area" localSheetId="33">'ETCA-IV-01'!$A$1:$E$34</definedName>
    <definedName name="_xlnm.Print_Area" localSheetId="34">'ETCA-IV-02'!$A$1:$E$95</definedName>
    <definedName name="_xlnm.Print_Area" localSheetId="35">'ETCA-IV-03'!$A$1:$D$31</definedName>
    <definedName name="_xlnm.Print_Area" localSheetId="37">'ETCA-IV-05'!$A$1:$E$38</definedName>
    <definedName name="_xlnm.Database" localSheetId="38">#REF!</definedName>
    <definedName name="_xlnm.Database" localSheetId="11">#REF!</definedName>
    <definedName name="_xlnm.Database" localSheetId="13">#REF!</definedName>
    <definedName name="_xlnm.Database" localSheetId="15">#REF!</definedName>
    <definedName name="_xlnm.Database" localSheetId="18">#REF!</definedName>
    <definedName name="_xlnm.Database" localSheetId="19">#REF!</definedName>
    <definedName name="_xlnm.Database" localSheetId="25">#REF!</definedName>
    <definedName name="_xlnm.Database" localSheetId="27">#REF!</definedName>
    <definedName name="_xlnm.Database" localSheetId="29">#REF!</definedName>
    <definedName name="_xlnm.Database" localSheetId="32">#REF!</definedName>
    <definedName name="_xlnm.Database" localSheetId="33">#REF!</definedName>
    <definedName name="_xlnm.Database" localSheetId="35">#REF!</definedName>
    <definedName name="_xlnm.Database" localSheetId="37">#REF!</definedName>
    <definedName name="_xlnm.Database">#REF!</definedName>
    <definedName name="ppto">[1]Hoja2!$B$3:$M$95</definedName>
    <definedName name="qw" localSheetId="38">#REF!</definedName>
    <definedName name="qw" localSheetId="25">#REF!</definedName>
    <definedName name="qw">#REF!</definedName>
    <definedName name="_xlnm.Print_Titles" localSheetId="2">'ETCA-I-02'!$6:$6</definedName>
    <definedName name="_xlnm.Print_Titles" localSheetId="3">'ETCA-I-03'!$2:$5</definedName>
    <definedName name="_xlnm.Print_Titles" localSheetId="13">'ETCA-II-01'!$1:$5</definedName>
    <definedName name="_xlnm.Print_Titles" localSheetId="14">'ETCA-II-02'!$6:$8</definedName>
    <definedName name="_xlnm.Print_Titles" localSheetId="24">'ETCA-II-12'!$7:$8</definedName>
    <definedName name="_xlnm.Print_Titles" localSheetId="25">'ETCA-II-13'!$7:$8</definedName>
    <definedName name="_xlnm.Print_Titles" localSheetId="34">'ETCA-IV-02'!$1:$5</definedName>
  </definedNames>
  <calcPr calcId="145621"/>
</workbook>
</file>

<file path=xl/calcChain.xml><?xml version="1.0" encoding="utf-8"?>
<calcChain xmlns="http://schemas.openxmlformats.org/spreadsheetml/2006/main">
  <c r="G88" i="50" l="1"/>
  <c r="F88" i="50"/>
  <c r="G95" i="50"/>
  <c r="F95" i="50"/>
  <c r="G101" i="50"/>
  <c r="F101" i="50"/>
  <c r="F1123" i="82" l="1"/>
  <c r="B30" i="24"/>
  <c r="F223" i="50"/>
  <c r="H223" i="50" s="1"/>
  <c r="G223" i="50"/>
  <c r="H221" i="50"/>
  <c r="G222" i="50"/>
  <c r="F222" i="50"/>
  <c r="E222" i="50"/>
  <c r="G211" i="50"/>
  <c r="F211" i="50"/>
  <c r="G141" i="50"/>
  <c r="F141" i="50"/>
  <c r="E141" i="50" l="1"/>
  <c r="D132" i="50"/>
  <c r="D158" i="50"/>
  <c r="D141" i="50"/>
  <c r="D128" i="50"/>
  <c r="D111" i="50"/>
  <c r="H143" i="50"/>
  <c r="I143" i="50"/>
  <c r="D84" i="50"/>
  <c r="D67" i="50"/>
  <c r="D59" i="50"/>
  <c r="G51" i="50"/>
  <c r="G50" i="50" s="1"/>
  <c r="F50" i="50"/>
  <c r="F51" i="50"/>
  <c r="D23" i="50"/>
  <c r="F57" i="70" l="1"/>
  <c r="E57" i="70"/>
  <c r="D48" i="70" l="1"/>
  <c r="D26" i="70"/>
  <c r="D23" i="70"/>
  <c r="D13" i="70" l="1"/>
  <c r="B35" i="24" l="1"/>
  <c r="B17" i="24"/>
  <c r="G197" i="50" l="1"/>
  <c r="G189" i="50"/>
  <c r="F197" i="50"/>
  <c r="F189" i="50"/>
  <c r="G84" i="50"/>
  <c r="G83" i="50" s="1"/>
  <c r="F84" i="50"/>
  <c r="F83" i="50" s="1"/>
  <c r="D12" i="50"/>
  <c r="D11" i="50" s="1"/>
  <c r="D222" i="50" l="1"/>
  <c r="G55" i="62"/>
  <c r="F55" i="62"/>
  <c r="C10" i="61"/>
  <c r="D55" i="62"/>
  <c r="I222" i="50" l="1"/>
  <c r="F84" i="71"/>
  <c r="G50" i="71"/>
  <c r="G51" i="71"/>
  <c r="G16" i="71"/>
  <c r="F16" i="71"/>
  <c r="H84" i="71"/>
  <c r="G84" i="71"/>
  <c r="G103" i="71"/>
  <c r="F103" i="71"/>
  <c r="G45" i="67"/>
  <c r="F45" i="67"/>
  <c r="C15" i="80"/>
  <c r="C18" i="80"/>
  <c r="C54" i="1" l="1"/>
  <c r="I196" i="50" l="1"/>
  <c r="H196" i="50"/>
  <c r="F25" i="50" l="1"/>
  <c r="G26" i="71"/>
  <c r="F37" i="71"/>
  <c r="F38" i="71"/>
  <c r="F34" i="71"/>
  <c r="F35" i="71"/>
  <c r="F36" i="71"/>
  <c r="F26" i="71"/>
  <c r="E27" i="70"/>
  <c r="D34" i="70"/>
  <c r="H58" i="55"/>
  <c r="G58" i="55"/>
  <c r="E58" i="55"/>
  <c r="H45" i="67"/>
  <c r="G44" i="67"/>
  <c r="H44" i="67" s="1"/>
  <c r="H21" i="67"/>
  <c r="H22" i="67"/>
  <c r="H12" i="67"/>
  <c r="E21" i="67"/>
  <c r="F12" i="6"/>
  <c r="H14" i="55" l="1"/>
  <c r="I14" i="55" s="1"/>
  <c r="G14" i="55"/>
  <c r="D14" i="55"/>
  <c r="G24" i="67"/>
  <c r="H24" i="67" s="1"/>
  <c r="F24" i="67"/>
  <c r="C24" i="67"/>
  <c r="C13" i="67"/>
  <c r="C16" i="67"/>
  <c r="F38" i="80" l="1"/>
  <c r="E38" i="80"/>
  <c r="F35" i="80"/>
  <c r="F34" i="80"/>
  <c r="E31" i="80"/>
  <c r="F29" i="80"/>
  <c r="F28" i="80"/>
  <c r="F27" i="80"/>
  <c r="E26" i="80"/>
  <c r="F26" i="80" s="1"/>
  <c r="B26" i="80"/>
  <c r="C24" i="80"/>
  <c r="F18" i="80"/>
  <c r="F17" i="80"/>
  <c r="F16" i="80"/>
  <c r="F15" i="80"/>
  <c r="F14" i="80"/>
  <c r="E13" i="80"/>
  <c r="D13" i="80"/>
  <c r="D24" i="80" s="1"/>
  <c r="C13" i="80"/>
  <c r="F11" i="80"/>
  <c r="F10" i="80"/>
  <c r="F9" i="80"/>
  <c r="E8" i="80"/>
  <c r="B8" i="80"/>
  <c r="B24" i="80" s="1"/>
  <c r="A4" i="80"/>
  <c r="A3" i="80"/>
  <c r="F13" i="80" l="1"/>
  <c r="B43" i="80"/>
  <c r="F24" i="80"/>
  <c r="F8" i="80"/>
  <c r="C33" i="80"/>
  <c r="E43" i="80"/>
  <c r="C31" i="80" l="1"/>
  <c r="F33" i="80"/>
  <c r="F194" i="50"/>
  <c r="G194" i="50"/>
  <c r="E194" i="50"/>
  <c r="D194" i="50"/>
  <c r="C43" i="80" l="1"/>
  <c r="C11" i="20"/>
  <c r="C11" i="54" s="1"/>
  <c r="E152" i="50"/>
  <c r="I152" i="50" s="1"/>
  <c r="G124" i="50"/>
  <c r="F124" i="50"/>
  <c r="H152" i="50" l="1"/>
  <c r="F78" i="50"/>
  <c r="F63" i="50" l="1"/>
  <c r="G12" i="62" l="1"/>
  <c r="F12" i="62"/>
  <c r="D12" i="62"/>
  <c r="C12" i="62"/>
  <c r="E10" i="61"/>
  <c r="F18" i="62" s="1"/>
  <c r="D18" i="62"/>
  <c r="F33" i="71"/>
  <c r="F32" i="71"/>
  <c r="F30" i="71"/>
  <c r="D35" i="70"/>
  <c r="D36" i="70"/>
  <c r="G36" i="70" s="1"/>
  <c r="F49" i="71" l="1"/>
  <c r="F29" i="71"/>
  <c r="F68" i="51"/>
  <c r="F65" i="51"/>
  <c r="F64" i="51"/>
  <c r="F16" i="51"/>
  <c r="F11" i="51"/>
  <c r="B53" i="51"/>
  <c r="B52" i="51"/>
  <c r="B51" i="51"/>
  <c r="B50" i="51"/>
  <c r="B39" i="51"/>
  <c r="B19" i="51"/>
  <c r="B11" i="51"/>
  <c r="F40" i="2"/>
  <c r="G40" i="2"/>
  <c r="D20" i="1" l="1"/>
  <c r="G68" i="51" l="1"/>
  <c r="G65" i="51"/>
  <c r="G64" i="51"/>
  <c r="G16" i="51"/>
  <c r="G11" i="51"/>
  <c r="C53" i="51"/>
  <c r="C52" i="51"/>
  <c r="C51" i="51"/>
  <c r="C50" i="51"/>
  <c r="C39" i="51"/>
  <c r="C19" i="51"/>
  <c r="C11" i="51"/>
  <c r="B19" i="61" l="1"/>
  <c r="B18" i="61"/>
  <c r="B17" i="61"/>
  <c r="B16" i="61"/>
  <c r="B15" i="61"/>
  <c r="B14" i="61"/>
  <c r="B13" i="61"/>
  <c r="B12" i="61"/>
  <c r="B11" i="61"/>
  <c r="B10" i="37"/>
  <c r="D52" i="71"/>
  <c r="D32" i="71"/>
  <c r="D33" i="71"/>
  <c r="D34" i="71"/>
  <c r="D36" i="71"/>
  <c r="D38" i="71"/>
  <c r="C38" i="71"/>
  <c r="C36" i="71"/>
  <c r="C34" i="71"/>
  <c r="C33" i="71"/>
  <c r="C32" i="71"/>
  <c r="C31" i="71"/>
  <c r="C30" i="71"/>
  <c r="D24" i="71"/>
  <c r="C28" i="71"/>
  <c r="C26" i="71"/>
  <c r="C25" i="71"/>
  <c r="C24" i="71"/>
  <c r="C23" i="71"/>
  <c r="C21" i="71"/>
  <c r="C20" i="71"/>
  <c r="C15" i="71"/>
  <c r="C14" i="71"/>
  <c r="C12" i="71"/>
  <c r="E200" i="50" l="1"/>
  <c r="E198" i="50"/>
  <c r="C133" i="50"/>
  <c r="E126" i="50"/>
  <c r="C124" i="50"/>
  <c r="E121" i="50"/>
  <c r="E175" i="50"/>
  <c r="E173" i="50"/>
  <c r="E165" i="50"/>
  <c r="E159" i="50"/>
  <c r="E160" i="50"/>
  <c r="E158" i="50" s="1"/>
  <c r="E154" i="50"/>
  <c r="E148" i="50"/>
  <c r="C137" i="50"/>
  <c r="E136" i="50"/>
  <c r="E140" i="50"/>
  <c r="E139" i="50" s="1"/>
  <c r="D147" i="50"/>
  <c r="I126" i="50" l="1"/>
  <c r="H126" i="50"/>
  <c r="H159" i="50"/>
  <c r="I159" i="50"/>
  <c r="H148" i="50"/>
  <c r="I148" i="50"/>
  <c r="C158" i="50"/>
  <c r="E87" i="50"/>
  <c r="E84" i="50" s="1"/>
  <c r="C84" i="50"/>
  <c r="C83" i="50" s="1"/>
  <c r="E94" i="50"/>
  <c r="E105" i="50"/>
  <c r="H105" i="50" s="1"/>
  <c r="E100" i="50"/>
  <c r="E99" i="50"/>
  <c r="C92" i="50"/>
  <c r="C91" i="50" s="1"/>
  <c r="C52" i="50"/>
  <c r="C51" i="50" s="1"/>
  <c r="C50" i="50" s="1"/>
  <c r="C33" i="50"/>
  <c r="C30" i="50"/>
  <c r="E117" i="50" l="1"/>
  <c r="D51" i="50" l="1"/>
  <c r="D50" i="50" s="1"/>
  <c r="E214" i="50" l="1"/>
  <c r="E212" i="50"/>
  <c r="E188" i="50"/>
  <c r="E123" i="50"/>
  <c r="E172" i="50"/>
  <c r="E146" i="50"/>
  <c r="E134" i="50"/>
  <c r="H121" i="50"/>
  <c r="E115" i="50"/>
  <c r="H117" i="50"/>
  <c r="E60" i="50"/>
  <c r="H60" i="50" s="1"/>
  <c r="D83" i="50"/>
  <c r="E106" i="50"/>
  <c r="E82" i="50"/>
  <c r="E76" i="50"/>
  <c r="D25" i="50"/>
  <c r="D28" i="71" l="1"/>
  <c r="D26" i="71"/>
  <c r="D25" i="71"/>
  <c r="D23" i="71"/>
  <c r="D21" i="71"/>
  <c r="D16" i="71"/>
  <c r="D15" i="71"/>
  <c r="D14" i="71"/>
  <c r="D12" i="71"/>
  <c r="D19" i="71" l="1"/>
  <c r="G210" i="50"/>
  <c r="F210" i="50"/>
  <c r="B18" i="24" s="1"/>
  <c r="H123" i="50"/>
  <c r="I87" i="50"/>
  <c r="H87" i="50"/>
  <c r="F10" i="61"/>
  <c r="G18" i="62" s="1"/>
  <c r="D14" i="61"/>
  <c r="G14" i="61" s="1"/>
  <c r="D24" i="61"/>
  <c r="G24" i="61" s="1"/>
  <c r="G49" i="71"/>
  <c r="G38" i="71" l="1"/>
  <c r="G36" i="71"/>
  <c r="G34" i="71"/>
  <c r="G33" i="71"/>
  <c r="G32" i="71"/>
  <c r="G30" i="71" l="1"/>
  <c r="G25" i="71"/>
  <c r="F25" i="71"/>
  <c r="G28" i="71"/>
  <c r="F28" i="71"/>
  <c r="G24" i="71"/>
  <c r="F24" i="71"/>
  <c r="G23" i="71"/>
  <c r="F23" i="71"/>
  <c r="G21" i="71"/>
  <c r="F21" i="71"/>
  <c r="G15" i="71"/>
  <c r="F15" i="71"/>
  <c r="G14" i="71"/>
  <c r="F14" i="71"/>
  <c r="G12" i="71"/>
  <c r="F12" i="71"/>
  <c r="D31" i="70"/>
  <c r="G46" i="67"/>
  <c r="H46" i="67" s="1"/>
  <c r="F46" i="67"/>
  <c r="F11" i="71" l="1"/>
  <c r="F19" i="71"/>
  <c r="E204" i="50"/>
  <c r="E201" i="50" s="1"/>
  <c r="D204" i="50"/>
  <c r="E211" i="50"/>
  <c r="D211" i="50"/>
  <c r="E208" i="50"/>
  <c r="E207" i="50" s="1"/>
  <c r="I207" i="50" s="1"/>
  <c r="D208" i="50"/>
  <c r="D207" i="50" s="1"/>
  <c r="I206" i="50"/>
  <c r="I209" i="50"/>
  <c r="E131" i="50"/>
  <c r="E178" i="50"/>
  <c r="E163" i="50"/>
  <c r="E162" i="50"/>
  <c r="E157" i="50"/>
  <c r="E156" i="50"/>
  <c r="E149" i="50"/>
  <c r="E147" i="50" s="1"/>
  <c r="E138" i="50"/>
  <c r="E125" i="50"/>
  <c r="E124" i="50" s="1"/>
  <c r="E113" i="50"/>
  <c r="H113" i="50" s="1"/>
  <c r="D69" i="50"/>
  <c r="D65" i="50"/>
  <c r="D63" i="50"/>
  <c r="D61" i="50"/>
  <c r="D58" i="50" l="1"/>
  <c r="I208" i="50"/>
  <c r="E104" i="50"/>
  <c r="H104" i="50" s="1"/>
  <c r="E102" i="50"/>
  <c r="G96" i="50"/>
  <c r="E97" i="50"/>
  <c r="E93" i="50"/>
  <c r="E92" i="50" s="1"/>
  <c r="E90" i="50"/>
  <c r="H90" i="50" s="1"/>
  <c r="E86" i="50"/>
  <c r="E85" i="50"/>
  <c r="E81" i="50"/>
  <c r="E79" i="50"/>
  <c r="E74" i="50"/>
  <c r="E73" i="50"/>
  <c r="E70" i="50"/>
  <c r="E64" i="50"/>
  <c r="E66" i="50"/>
  <c r="E68" i="50"/>
  <c r="E62" i="50"/>
  <c r="E83" i="50" l="1"/>
  <c r="D46" i="50"/>
  <c r="D44" i="50"/>
  <c r="D42" i="50"/>
  <c r="D33" i="50"/>
  <c r="D30" i="50"/>
  <c r="D22" i="50" s="1"/>
  <c r="G25" i="50"/>
  <c r="G193" i="50"/>
  <c r="G204" i="50"/>
  <c r="G201" i="50" s="1"/>
  <c r="F204" i="50"/>
  <c r="F201" i="50" s="1"/>
  <c r="F193" i="50"/>
  <c r="B11" i="24" s="1"/>
  <c r="D32" i="50" l="1"/>
  <c r="D54" i="50" s="1"/>
  <c r="F96" i="50"/>
  <c r="F89" i="50"/>
  <c r="E22" i="61"/>
  <c r="F22" i="61"/>
  <c r="D10" i="50" l="1"/>
  <c r="C10" i="65"/>
  <c r="C9" i="65" s="1"/>
  <c r="E46" i="67" l="1"/>
  <c r="G39" i="67" l="1"/>
  <c r="G191" i="50" l="1"/>
  <c r="F191" i="50"/>
  <c r="I175" i="50"/>
  <c r="I178" i="50"/>
  <c r="H178" i="50"/>
  <c r="G177" i="50"/>
  <c r="G176" i="50" s="1"/>
  <c r="F177" i="50"/>
  <c r="F176" i="50" s="1"/>
  <c r="G169" i="50"/>
  <c r="E129" i="50" l="1"/>
  <c r="H129" i="50" s="1"/>
  <c r="E168" i="50"/>
  <c r="E169" i="50"/>
  <c r="D177" i="50"/>
  <c r="E177" i="50" s="1"/>
  <c r="D169" i="50"/>
  <c r="E130" i="50"/>
  <c r="G78" i="50"/>
  <c r="G67" i="50"/>
  <c r="F67" i="50"/>
  <c r="E128" i="50" l="1"/>
  <c r="H177" i="50"/>
  <c r="I177" i="50"/>
  <c r="D176" i="50"/>
  <c r="E176" i="50" s="1"/>
  <c r="E31" i="71"/>
  <c r="E30" i="71"/>
  <c r="E105" i="71"/>
  <c r="D103" i="71"/>
  <c r="G105" i="71" l="1"/>
  <c r="H176" i="50"/>
  <c r="I176" i="50"/>
  <c r="E9" i="70"/>
  <c r="F44" i="67"/>
  <c r="B60" i="74" l="1"/>
  <c r="G16" i="6"/>
  <c r="C18" i="52"/>
  <c r="B8" i="74"/>
  <c r="C9" i="20" l="1"/>
  <c r="I214" i="50" l="1"/>
  <c r="I212" i="50"/>
  <c r="I211" i="50"/>
  <c r="I205" i="50"/>
  <c r="I203" i="50"/>
  <c r="I202" i="50"/>
  <c r="I200" i="50"/>
  <c r="I198" i="50"/>
  <c r="I195" i="50"/>
  <c r="I194" i="50"/>
  <c r="I192" i="50"/>
  <c r="I190" i="50"/>
  <c r="I188" i="50"/>
  <c r="G187" i="50"/>
  <c r="G186" i="50" s="1"/>
  <c r="G215" i="50" s="1"/>
  <c r="F187" i="50"/>
  <c r="F186" i="50" s="1"/>
  <c r="H188" i="50"/>
  <c r="H190" i="50"/>
  <c r="H192" i="50"/>
  <c r="H194" i="50"/>
  <c r="H195" i="50"/>
  <c r="H198" i="50"/>
  <c r="H200" i="50"/>
  <c r="H202" i="50"/>
  <c r="H203" i="50"/>
  <c r="H205" i="50"/>
  <c r="H211" i="50"/>
  <c r="H212" i="50"/>
  <c r="H214" i="50"/>
  <c r="I113" i="50"/>
  <c r="I115" i="50"/>
  <c r="I117" i="50"/>
  <c r="I118" i="50"/>
  <c r="I119" i="50"/>
  <c r="I121" i="50"/>
  <c r="I123" i="50"/>
  <c r="I125" i="50"/>
  <c r="I129" i="50"/>
  <c r="I130" i="50"/>
  <c r="I131" i="50"/>
  <c r="I134" i="50"/>
  <c r="I136" i="50"/>
  <c r="I138" i="50"/>
  <c r="I140" i="50"/>
  <c r="I142" i="50"/>
  <c r="I146" i="50"/>
  <c r="I149" i="50"/>
  <c r="I154" i="50"/>
  <c r="I156" i="50"/>
  <c r="I157" i="50"/>
  <c r="I160" i="50"/>
  <c r="I162" i="50"/>
  <c r="I163" i="50"/>
  <c r="I165" i="50"/>
  <c r="I168" i="50"/>
  <c r="I172" i="50"/>
  <c r="I173" i="50"/>
  <c r="H138" i="50"/>
  <c r="H140" i="50"/>
  <c r="H142" i="50"/>
  <c r="H146" i="50"/>
  <c r="H149" i="50"/>
  <c r="H154" i="50"/>
  <c r="H156" i="50"/>
  <c r="H157" i="50"/>
  <c r="H160" i="50"/>
  <c r="H162" i="50"/>
  <c r="H163" i="50"/>
  <c r="H165" i="50"/>
  <c r="H168" i="50"/>
  <c r="H172" i="50"/>
  <c r="H173" i="50"/>
  <c r="H175" i="50"/>
  <c r="H130" i="50"/>
  <c r="H131" i="50"/>
  <c r="H134" i="50"/>
  <c r="H136" i="50"/>
  <c r="H118" i="50"/>
  <c r="H119" i="50"/>
  <c r="H125" i="50"/>
  <c r="H115" i="50"/>
  <c r="F215" i="50" l="1"/>
  <c r="B10" i="24"/>
  <c r="G185" i="50"/>
  <c r="F185" i="50"/>
  <c r="G112" i="50"/>
  <c r="F112" i="50"/>
  <c r="G114" i="50"/>
  <c r="F114" i="50"/>
  <c r="G116" i="50"/>
  <c r="F116" i="50"/>
  <c r="G120" i="50"/>
  <c r="F120" i="50"/>
  <c r="G122" i="50"/>
  <c r="F122" i="50"/>
  <c r="G128" i="50"/>
  <c r="G127" i="50" s="1"/>
  <c r="F128" i="50"/>
  <c r="G133" i="50"/>
  <c r="F133" i="50"/>
  <c r="G135" i="50"/>
  <c r="F135" i="50"/>
  <c r="G137" i="50"/>
  <c r="F137" i="50"/>
  <c r="G139" i="50"/>
  <c r="F139" i="50"/>
  <c r="G145" i="50"/>
  <c r="F145" i="50"/>
  <c r="G147" i="50"/>
  <c r="F147" i="50"/>
  <c r="G151" i="50"/>
  <c r="F151" i="50"/>
  <c r="G153" i="50"/>
  <c r="F153" i="50"/>
  <c r="G155" i="50"/>
  <c r="F155" i="50"/>
  <c r="G158" i="50"/>
  <c r="F158" i="50"/>
  <c r="G161" i="50"/>
  <c r="F161" i="50"/>
  <c r="G164" i="50"/>
  <c r="F164" i="50"/>
  <c r="G167" i="50"/>
  <c r="F167" i="50"/>
  <c r="G171" i="50"/>
  <c r="F171" i="50"/>
  <c r="G174" i="50"/>
  <c r="F174" i="50"/>
  <c r="G180" i="50"/>
  <c r="G179" i="50" s="1"/>
  <c r="F180" i="50"/>
  <c r="F179" i="50" s="1"/>
  <c r="F150" i="50" l="1"/>
  <c r="F166" i="50"/>
  <c r="F132" i="50"/>
  <c r="F111" i="50"/>
  <c r="G166" i="50"/>
  <c r="G144" i="50"/>
  <c r="G150" i="50"/>
  <c r="F144" i="50"/>
  <c r="G132" i="50"/>
  <c r="I128" i="50"/>
  <c r="H128" i="50"/>
  <c r="F127" i="50"/>
  <c r="G111" i="50"/>
  <c r="H106" i="50"/>
  <c r="H102" i="50"/>
  <c r="H100" i="50"/>
  <c r="H99" i="50"/>
  <c r="H97" i="50"/>
  <c r="H93" i="50"/>
  <c r="H86" i="50"/>
  <c r="H85" i="50"/>
  <c r="H82" i="50"/>
  <c r="H81" i="50"/>
  <c r="H79" i="50"/>
  <c r="H76" i="50"/>
  <c r="H74" i="50"/>
  <c r="H73" i="50"/>
  <c r="H70" i="50"/>
  <c r="H68" i="50"/>
  <c r="H66" i="50"/>
  <c r="H64" i="50"/>
  <c r="H62" i="50"/>
  <c r="I106" i="50"/>
  <c r="I105" i="50"/>
  <c r="I104" i="50"/>
  <c r="I102" i="50"/>
  <c r="I100" i="50"/>
  <c r="I99" i="50"/>
  <c r="I97" i="50"/>
  <c r="I93" i="50"/>
  <c r="I90" i="50"/>
  <c r="I86" i="50"/>
  <c r="I85" i="50"/>
  <c r="I82" i="50"/>
  <c r="I81" i="50"/>
  <c r="I79" i="50"/>
  <c r="I76" i="50"/>
  <c r="I74" i="50"/>
  <c r="I73" i="50"/>
  <c r="I70" i="50"/>
  <c r="I68" i="50"/>
  <c r="I66" i="50"/>
  <c r="I64" i="50"/>
  <c r="I62" i="50"/>
  <c r="I60" i="50"/>
  <c r="G92" i="50"/>
  <c r="G91" i="50" s="1"/>
  <c r="F92" i="50"/>
  <c r="F91" i="50" s="1"/>
  <c r="G72" i="50"/>
  <c r="G71" i="50" s="1"/>
  <c r="F72" i="50"/>
  <c r="G69" i="50"/>
  <c r="F69" i="50"/>
  <c r="G65" i="50"/>
  <c r="F65" i="50"/>
  <c r="G63" i="50"/>
  <c r="G61" i="50"/>
  <c r="F61" i="50"/>
  <c r="G59" i="50"/>
  <c r="F59" i="50"/>
  <c r="G80" i="50"/>
  <c r="G77" i="50" s="1"/>
  <c r="F80" i="50"/>
  <c r="F77" i="50" s="1"/>
  <c r="G89" i="50"/>
  <c r="G98" i="50"/>
  <c r="F98" i="50"/>
  <c r="G103" i="50"/>
  <c r="F103" i="50"/>
  <c r="E213" i="50"/>
  <c r="E199" i="50"/>
  <c r="E197" i="50"/>
  <c r="E191" i="50"/>
  <c r="E189" i="50"/>
  <c r="E187" i="50"/>
  <c r="I53" i="50"/>
  <c r="F33" i="50"/>
  <c r="C25" i="50"/>
  <c r="C22" i="50" s="1"/>
  <c r="E22" i="50" s="1"/>
  <c r="G30" i="50"/>
  <c r="G22" i="50" s="1"/>
  <c r="F30" i="50"/>
  <c r="F22" i="50" s="1"/>
  <c r="G33" i="50"/>
  <c r="G46" i="50"/>
  <c r="F46" i="50"/>
  <c r="G44" i="50"/>
  <c r="F44" i="50"/>
  <c r="G42" i="50"/>
  <c r="F42" i="50"/>
  <c r="G12" i="50"/>
  <c r="G11" i="50" s="1"/>
  <c r="F12" i="50"/>
  <c r="F11" i="50" s="1"/>
  <c r="D213" i="50"/>
  <c r="D201" i="50"/>
  <c r="D199" i="50"/>
  <c r="D197" i="50"/>
  <c r="D191" i="50"/>
  <c r="D189" i="50"/>
  <c r="D187" i="50"/>
  <c r="C204" i="50"/>
  <c r="C201" i="50"/>
  <c r="C199" i="50"/>
  <c r="C197" i="50"/>
  <c r="C194" i="50"/>
  <c r="C187" i="50"/>
  <c r="C213" i="50"/>
  <c r="C212" i="50" s="1"/>
  <c r="C211" i="50" s="1"/>
  <c r="C210" i="50" s="1"/>
  <c r="D112" i="50"/>
  <c r="E112" i="50"/>
  <c r="H112" i="50" s="1"/>
  <c r="D114" i="50"/>
  <c r="E114" i="50"/>
  <c r="H114" i="50" s="1"/>
  <c r="D116" i="50"/>
  <c r="E116" i="50"/>
  <c r="H116" i="50" s="1"/>
  <c r="D120" i="50"/>
  <c r="E120" i="50"/>
  <c r="D122" i="50"/>
  <c r="E122" i="50"/>
  <c r="H122" i="50" s="1"/>
  <c r="D124" i="50"/>
  <c r="E127" i="50"/>
  <c r="D127" i="50"/>
  <c r="D135" i="50"/>
  <c r="D133" i="50" s="1"/>
  <c r="E135" i="50"/>
  <c r="D137" i="50"/>
  <c r="E137" i="50"/>
  <c r="I137" i="50" s="1"/>
  <c r="D139" i="50"/>
  <c r="H139" i="50"/>
  <c r="H141" i="50"/>
  <c r="D145" i="50"/>
  <c r="E145" i="50"/>
  <c r="H145" i="50" s="1"/>
  <c r="I147" i="50"/>
  <c r="D151" i="50"/>
  <c r="D150" i="50" s="1"/>
  <c r="E151" i="50"/>
  <c r="D153" i="50"/>
  <c r="E153" i="50"/>
  <c r="D155" i="50"/>
  <c r="E155" i="50"/>
  <c r="I155" i="50" s="1"/>
  <c r="H158" i="50"/>
  <c r="D161" i="50"/>
  <c r="E161" i="50"/>
  <c r="H161" i="50" s="1"/>
  <c r="D164" i="50"/>
  <c r="E164" i="50"/>
  <c r="I164" i="50" s="1"/>
  <c r="D167" i="50"/>
  <c r="E167" i="50"/>
  <c r="I167" i="50" s="1"/>
  <c r="D171" i="50"/>
  <c r="D166" i="50" s="1"/>
  <c r="E171" i="50"/>
  <c r="I171" i="50" s="1"/>
  <c r="D174" i="50"/>
  <c r="E174" i="50"/>
  <c r="D180" i="50"/>
  <c r="D179" i="50" s="1"/>
  <c r="E181" i="50"/>
  <c r="H181" i="50" s="1"/>
  <c r="C180" i="50"/>
  <c r="C179" i="50" s="1"/>
  <c r="C174" i="50"/>
  <c r="C171" i="50"/>
  <c r="C167" i="50"/>
  <c r="C164" i="50"/>
  <c r="C161" i="50"/>
  <c r="C153" i="50"/>
  <c r="C151" i="50"/>
  <c r="C147" i="50"/>
  <c r="C145" i="50"/>
  <c r="C141" i="50"/>
  <c r="C139" i="50"/>
  <c r="C135" i="50"/>
  <c r="C128" i="50"/>
  <c r="C127" i="50" s="1"/>
  <c r="C122" i="50"/>
  <c r="C120" i="50"/>
  <c r="C116" i="50"/>
  <c r="C114" i="50"/>
  <c r="C112" i="50"/>
  <c r="D103" i="50"/>
  <c r="E103" i="50"/>
  <c r="D101" i="50"/>
  <c r="E101" i="50"/>
  <c r="H101" i="50" s="1"/>
  <c r="D98" i="50"/>
  <c r="E98" i="50"/>
  <c r="D96" i="50"/>
  <c r="E96" i="50"/>
  <c r="H96" i="50" s="1"/>
  <c r="D92" i="50"/>
  <c r="D91" i="50" s="1"/>
  <c r="E91" i="50"/>
  <c r="D89" i="50"/>
  <c r="D88" i="50" s="1"/>
  <c r="E89" i="50"/>
  <c r="E88" i="50" s="1"/>
  <c r="I84" i="50"/>
  <c r="D80" i="50"/>
  <c r="E80" i="50"/>
  <c r="D78" i="50"/>
  <c r="E78" i="50"/>
  <c r="H78" i="50" s="1"/>
  <c r="D75" i="50"/>
  <c r="D72" i="50"/>
  <c r="E72" i="50"/>
  <c r="E69" i="50"/>
  <c r="H69" i="50" s="1"/>
  <c r="E61" i="50"/>
  <c r="E59" i="50"/>
  <c r="C103" i="50"/>
  <c r="C101" i="50"/>
  <c r="C98" i="50"/>
  <c r="C96" i="50"/>
  <c r="C89" i="50"/>
  <c r="C88" i="50" s="1"/>
  <c r="C80" i="50"/>
  <c r="C78" i="50"/>
  <c r="C75" i="50"/>
  <c r="C72" i="50"/>
  <c r="C69" i="50"/>
  <c r="C67" i="50"/>
  <c r="E67" i="50" s="1"/>
  <c r="H67" i="50" s="1"/>
  <c r="C65" i="50"/>
  <c r="E65" i="50" s="1"/>
  <c r="C63" i="50"/>
  <c r="E63" i="50" s="1"/>
  <c r="C61" i="50"/>
  <c r="C59" i="50"/>
  <c r="E41" i="50"/>
  <c r="I41" i="50" s="1"/>
  <c r="E43" i="50"/>
  <c r="I43" i="50" s="1"/>
  <c r="E45" i="50"/>
  <c r="E47" i="50"/>
  <c r="I47" i="50" s="1"/>
  <c r="E48" i="50"/>
  <c r="I48" i="50" s="1"/>
  <c r="E49" i="50"/>
  <c r="I49" i="50" s="1"/>
  <c r="E52" i="50"/>
  <c r="H52" i="50" s="1"/>
  <c r="E34" i="50"/>
  <c r="I34" i="50" s="1"/>
  <c r="E35" i="50"/>
  <c r="I35" i="50" s="1"/>
  <c r="E36" i="50"/>
  <c r="I36" i="50" s="1"/>
  <c r="E37" i="50"/>
  <c r="I37" i="50" s="1"/>
  <c r="E38" i="50"/>
  <c r="I38" i="50" s="1"/>
  <c r="E39" i="50"/>
  <c r="I39" i="50" s="1"/>
  <c r="E40" i="50"/>
  <c r="I40" i="50" s="1"/>
  <c r="C11" i="50"/>
  <c r="E11" i="50" s="1"/>
  <c r="E51" i="50"/>
  <c r="H51" i="50" s="1"/>
  <c r="C46" i="50"/>
  <c r="E46" i="50" s="1"/>
  <c r="C44" i="50"/>
  <c r="E44" i="50" s="1"/>
  <c r="C42" i="50"/>
  <c r="E42" i="50" s="1"/>
  <c r="I42" i="50" s="1"/>
  <c r="D95" i="50" l="1"/>
  <c r="I44" i="50"/>
  <c r="H59" i="50"/>
  <c r="I45" i="50"/>
  <c r="H45" i="50"/>
  <c r="F182" i="50"/>
  <c r="F110" i="50"/>
  <c r="H103" i="50"/>
  <c r="G58" i="50"/>
  <c r="F58" i="50"/>
  <c r="C132" i="50"/>
  <c r="E75" i="50"/>
  <c r="H75" i="50" s="1"/>
  <c r="C111" i="50"/>
  <c r="H120" i="50"/>
  <c r="E111" i="50"/>
  <c r="I111" i="50" s="1"/>
  <c r="C95" i="50"/>
  <c r="G32" i="50"/>
  <c r="G10" i="50" s="1"/>
  <c r="D77" i="50"/>
  <c r="C71" i="50"/>
  <c r="E58" i="50"/>
  <c r="I124" i="50"/>
  <c r="H124" i="50"/>
  <c r="E77" i="50"/>
  <c r="H77" i="50" s="1"/>
  <c r="C150" i="50"/>
  <c r="G182" i="50"/>
  <c r="I83" i="50"/>
  <c r="I91" i="50"/>
  <c r="H91" i="50"/>
  <c r="I174" i="50"/>
  <c r="H174" i="50"/>
  <c r="E150" i="50"/>
  <c r="H150" i="50" s="1"/>
  <c r="E133" i="50"/>
  <c r="I135" i="50"/>
  <c r="H135" i="50"/>
  <c r="H61" i="50"/>
  <c r="I65" i="50"/>
  <c r="I72" i="50"/>
  <c r="I69" i="50"/>
  <c r="I75" i="50"/>
  <c r="I80" i="50"/>
  <c r="I92" i="50"/>
  <c r="H84" i="50"/>
  <c r="I112" i="50"/>
  <c r="I122" i="50"/>
  <c r="I158" i="50"/>
  <c r="H164" i="50"/>
  <c r="H137" i="50"/>
  <c r="H147" i="50"/>
  <c r="H80" i="50"/>
  <c r="H92" i="50"/>
  <c r="I116" i="50"/>
  <c r="I145" i="50"/>
  <c r="H151" i="50"/>
  <c r="G110" i="50"/>
  <c r="I153" i="50"/>
  <c r="H153" i="50"/>
  <c r="E144" i="50"/>
  <c r="I144" i="50" s="1"/>
  <c r="E186" i="50"/>
  <c r="I98" i="50"/>
  <c r="H63" i="50"/>
  <c r="E95" i="50"/>
  <c r="I67" i="50"/>
  <c r="I78" i="50"/>
  <c r="I96" i="50"/>
  <c r="I101" i="50"/>
  <c r="I114" i="50"/>
  <c r="I141" i="50"/>
  <c r="I151" i="50"/>
  <c r="I161" i="50"/>
  <c r="H171" i="50"/>
  <c r="I139" i="50"/>
  <c r="H155" i="50"/>
  <c r="C144" i="50"/>
  <c r="C166" i="50"/>
  <c r="D144" i="50"/>
  <c r="F71" i="50"/>
  <c r="I120" i="50"/>
  <c r="I88" i="50"/>
  <c r="H88" i="50"/>
  <c r="H89" i="50"/>
  <c r="I89" i="50"/>
  <c r="I63" i="50"/>
  <c r="I61" i="50"/>
  <c r="I59" i="50"/>
  <c r="E166" i="50"/>
  <c r="H166" i="50" s="1"/>
  <c r="E180" i="50"/>
  <c r="H180" i="50" s="1"/>
  <c r="E179" i="50"/>
  <c r="H167" i="50"/>
  <c r="H49" i="50"/>
  <c r="H127" i="50"/>
  <c r="I127" i="50"/>
  <c r="I103" i="50"/>
  <c r="H98" i="50"/>
  <c r="H72" i="50"/>
  <c r="H65" i="50"/>
  <c r="I46" i="50"/>
  <c r="F32" i="50"/>
  <c r="I213" i="50"/>
  <c r="H213" i="50"/>
  <c r="E210" i="50"/>
  <c r="H204" i="50"/>
  <c r="I204" i="50"/>
  <c r="H199" i="50"/>
  <c r="I199" i="50"/>
  <c r="E193" i="50"/>
  <c r="H193" i="50" s="1"/>
  <c r="I197" i="50"/>
  <c r="H197" i="50"/>
  <c r="I191" i="50"/>
  <c r="H191" i="50"/>
  <c r="I189" i="50"/>
  <c r="H189" i="50"/>
  <c r="H187" i="50"/>
  <c r="I187" i="50"/>
  <c r="D186" i="50"/>
  <c r="D193" i="50"/>
  <c r="D210" i="50"/>
  <c r="I181" i="50"/>
  <c r="D71" i="50"/>
  <c r="H37" i="50"/>
  <c r="H41" i="50"/>
  <c r="H36" i="50"/>
  <c r="H48" i="50"/>
  <c r="H44" i="50"/>
  <c r="H40" i="50"/>
  <c r="I52" i="50"/>
  <c r="H39" i="50"/>
  <c r="H35" i="50"/>
  <c r="H47" i="50"/>
  <c r="H43" i="50"/>
  <c r="I51" i="50"/>
  <c r="C58" i="50"/>
  <c r="H38" i="50"/>
  <c r="H34" i="50"/>
  <c r="H46" i="50"/>
  <c r="H42" i="50"/>
  <c r="C77" i="50"/>
  <c r="E71" i="50"/>
  <c r="E50" i="50"/>
  <c r="H50" i="50" s="1"/>
  <c r="D19" i="61"/>
  <c r="G19" i="61" s="1"/>
  <c r="B10" i="61"/>
  <c r="B22" i="61"/>
  <c r="C22" i="61"/>
  <c r="D23" i="61"/>
  <c r="D25" i="61"/>
  <c r="G25" i="61" s="1"/>
  <c r="D26" i="61"/>
  <c r="G26" i="61" s="1"/>
  <c r="D27" i="61"/>
  <c r="G27" i="61" s="1"/>
  <c r="D11" i="61"/>
  <c r="G11" i="61" s="1"/>
  <c r="D9" i="38"/>
  <c r="G9" i="38" s="1"/>
  <c r="G11" i="71"/>
  <c r="H37" i="55"/>
  <c r="G37" i="55"/>
  <c r="D37" i="55"/>
  <c r="D57" i="50" l="1"/>
  <c r="F10" i="65"/>
  <c r="F9" i="65" s="1"/>
  <c r="E223" i="50"/>
  <c r="E215" i="50"/>
  <c r="D223" i="50"/>
  <c r="D215" i="50"/>
  <c r="I37" i="55"/>
  <c r="I44" i="55" s="1"/>
  <c r="G107" i="50"/>
  <c r="G224" i="50" s="1"/>
  <c r="G57" i="50"/>
  <c r="D182" i="50"/>
  <c r="C182" i="50"/>
  <c r="I77" i="50"/>
  <c r="G54" i="50"/>
  <c r="F107" i="50"/>
  <c r="F224" i="50" s="1"/>
  <c r="D185" i="50"/>
  <c r="I166" i="50"/>
  <c r="E57" i="50"/>
  <c r="H44" i="55"/>
  <c r="I180" i="50"/>
  <c r="D107" i="50"/>
  <c r="F54" i="50"/>
  <c r="F10" i="50"/>
  <c r="E10" i="65" s="1"/>
  <c r="I186" i="50"/>
  <c r="C110" i="50"/>
  <c r="H186" i="50"/>
  <c r="I150" i="50"/>
  <c r="H144" i="50"/>
  <c r="H111" i="50"/>
  <c r="H83" i="50"/>
  <c r="C107" i="50"/>
  <c r="I71" i="50"/>
  <c r="H71" i="50"/>
  <c r="E132" i="50"/>
  <c r="E110" i="50" s="1"/>
  <c r="I110" i="50" s="1"/>
  <c r="H133" i="50"/>
  <c r="I133" i="50"/>
  <c r="D110" i="50"/>
  <c r="I179" i="50"/>
  <c r="H179" i="50"/>
  <c r="E185" i="50"/>
  <c r="I95" i="50"/>
  <c r="H95" i="50"/>
  <c r="F57" i="50"/>
  <c r="I58" i="50"/>
  <c r="H58" i="50"/>
  <c r="H210" i="50"/>
  <c r="I210" i="50"/>
  <c r="H201" i="50"/>
  <c r="I201" i="50"/>
  <c r="I193" i="50"/>
  <c r="C57" i="50"/>
  <c r="E107" i="50"/>
  <c r="I50" i="50"/>
  <c r="G23" i="61"/>
  <c r="J182" i="50" l="1"/>
  <c r="H215" i="50"/>
  <c r="I215" i="50"/>
  <c r="D14" i="20"/>
  <c r="D224" i="50"/>
  <c r="I132" i="50"/>
  <c r="H132" i="50"/>
  <c r="H182" i="50" s="1"/>
  <c r="E182" i="50"/>
  <c r="I182" i="50" s="1"/>
  <c r="H110" i="50"/>
  <c r="I185" i="50"/>
  <c r="H185" i="50"/>
  <c r="I223" i="50"/>
  <c r="E14" i="20"/>
  <c r="H107" i="50"/>
  <c r="I107" i="50"/>
  <c r="H57" i="50"/>
  <c r="I57" i="50"/>
  <c r="F60" i="51"/>
  <c r="G60" i="51"/>
  <c r="D16" i="54" l="1"/>
  <c r="D12" i="20"/>
  <c r="E16" i="54"/>
  <c r="E12" i="20"/>
  <c r="F12" i="76"/>
  <c r="F11" i="76" s="1"/>
  <c r="F15" i="42"/>
  <c r="E15" i="42"/>
  <c r="E14" i="42" s="1"/>
  <c r="E12" i="76"/>
  <c r="C12" i="76"/>
  <c r="C15" i="42"/>
  <c r="G13" i="65"/>
  <c r="D13" i="76"/>
  <c r="D14" i="76"/>
  <c r="G14" i="76" s="1"/>
  <c r="D15" i="76"/>
  <c r="G15" i="76" s="1"/>
  <c r="D16" i="76"/>
  <c r="G16" i="76" s="1"/>
  <c r="D17" i="76"/>
  <c r="G17" i="76" s="1"/>
  <c r="D18" i="76"/>
  <c r="G18" i="76" s="1"/>
  <c r="D19" i="76"/>
  <c r="G19" i="76" s="1"/>
  <c r="D20" i="76"/>
  <c r="G20" i="76" s="1"/>
  <c r="B21" i="76"/>
  <c r="C21" i="76"/>
  <c r="E21" i="76"/>
  <c r="F21" i="76"/>
  <c r="D22" i="76"/>
  <c r="D23" i="76"/>
  <c r="G23" i="76"/>
  <c r="D24" i="76"/>
  <c r="G24" i="76" s="1"/>
  <c r="B25" i="76"/>
  <c r="C25" i="76"/>
  <c r="E25" i="76"/>
  <c r="F25" i="76"/>
  <c r="D26" i="76"/>
  <c r="D28" i="76"/>
  <c r="G28" i="76"/>
  <c r="B29" i="76"/>
  <c r="C29" i="76"/>
  <c r="E29" i="76"/>
  <c r="F29" i="76"/>
  <c r="D30" i="76"/>
  <c r="G30" i="76" s="1"/>
  <c r="D31" i="76"/>
  <c r="G31" i="76" s="1"/>
  <c r="D32" i="76"/>
  <c r="G32" i="76" s="1"/>
  <c r="D33" i="76"/>
  <c r="G33" i="76" s="1"/>
  <c r="B34" i="76"/>
  <c r="C34" i="76"/>
  <c r="E34" i="76"/>
  <c r="F34" i="76"/>
  <c r="D35" i="76"/>
  <c r="D36" i="76"/>
  <c r="G36" i="76" s="1"/>
  <c r="D37" i="76"/>
  <c r="G37" i="76" s="1"/>
  <c r="D38" i="76"/>
  <c r="G38" i="76"/>
  <c r="B39" i="76"/>
  <c r="C39" i="76"/>
  <c r="E39" i="76"/>
  <c r="F39" i="76"/>
  <c r="D40" i="76"/>
  <c r="D41" i="76"/>
  <c r="G41" i="76" s="1"/>
  <c r="D42" i="76"/>
  <c r="G42" i="76" s="1"/>
  <c r="C11" i="76" l="1"/>
  <c r="C43" i="76" s="1"/>
  <c r="C14" i="42"/>
  <c r="E11" i="76"/>
  <c r="E43" i="76" s="1"/>
  <c r="F43" i="76"/>
  <c r="G13" i="76"/>
  <c r="D39" i="76"/>
  <c r="D29" i="76"/>
  <c r="D34" i="76"/>
  <c r="G40" i="76"/>
  <c r="D25" i="76"/>
  <c r="D21" i="76"/>
  <c r="G39" i="76"/>
  <c r="G29" i="76"/>
  <c r="G35" i="76"/>
  <c r="G34" i="76" s="1"/>
  <c r="G26" i="76"/>
  <c r="G25" i="76" s="1"/>
  <c r="G22" i="76"/>
  <c r="G21" i="76" s="1"/>
  <c r="F20" i="20"/>
  <c r="A5" i="50"/>
  <c r="A5" i="62"/>
  <c r="I11" i="50"/>
  <c r="H21" i="44"/>
  <c r="A5" i="61"/>
  <c r="J18" i="52"/>
  <c r="A4" i="52"/>
  <c r="F29" i="75"/>
  <c r="E29" i="75"/>
  <c r="F24" i="75"/>
  <c r="F35" i="75" s="1"/>
  <c r="E24" i="75"/>
  <c r="F15" i="75"/>
  <c r="E15" i="75"/>
  <c r="F10" i="75"/>
  <c r="F21" i="75" s="1"/>
  <c r="E10" i="75"/>
  <c r="A4" i="75"/>
  <c r="A3" i="75"/>
  <c r="A4" i="74"/>
  <c r="A3" i="74"/>
  <c r="C60" i="74"/>
  <c r="C53" i="74"/>
  <c r="C47" i="74" s="1"/>
  <c r="B53" i="74"/>
  <c r="C48" i="74"/>
  <c r="B48" i="74"/>
  <c r="C39" i="74"/>
  <c r="B39" i="74"/>
  <c r="C29" i="74"/>
  <c r="C28" i="74" s="1"/>
  <c r="B29" i="74"/>
  <c r="B28" i="74" s="1"/>
  <c r="C17" i="74"/>
  <c r="B17" i="74"/>
  <c r="B7" i="74" s="1"/>
  <c r="C8" i="74"/>
  <c r="C7" i="74" l="1"/>
  <c r="E35" i="75"/>
  <c r="E21" i="75"/>
  <c r="E39" i="75"/>
  <c r="B47" i="74"/>
  <c r="A5" i="65"/>
  <c r="E10" i="21" l="1"/>
  <c r="E11" i="21"/>
  <c r="E12" i="21"/>
  <c r="D44" i="72"/>
  <c r="G44" i="72" s="1"/>
  <c r="D43" i="72"/>
  <c r="G43" i="72" s="1"/>
  <c r="D42" i="72"/>
  <c r="G42" i="72" s="1"/>
  <c r="D41" i="72"/>
  <c r="G41" i="72" s="1"/>
  <c r="F40" i="72"/>
  <c r="E40" i="72"/>
  <c r="C40" i="72"/>
  <c r="B40" i="72"/>
  <c r="D40" i="72" s="1"/>
  <c r="G40" i="72" s="1"/>
  <c r="G39" i="72"/>
  <c r="D39" i="72"/>
  <c r="D38" i="72"/>
  <c r="G38" i="72" s="1"/>
  <c r="D37" i="72"/>
  <c r="G37" i="72" s="1"/>
  <c r="D36" i="72"/>
  <c r="G36" i="72" s="1"/>
  <c r="D35" i="72"/>
  <c r="G35" i="72" s="1"/>
  <c r="D34" i="72"/>
  <c r="G34" i="72" s="1"/>
  <c r="D33" i="72"/>
  <c r="G33" i="72" s="1"/>
  <c r="D32" i="72"/>
  <c r="G32" i="72" s="1"/>
  <c r="D31" i="72"/>
  <c r="G31" i="72" s="1"/>
  <c r="D30" i="72"/>
  <c r="G30" i="72" s="1"/>
  <c r="F29" i="72"/>
  <c r="E29" i="72"/>
  <c r="C29" i="72"/>
  <c r="B29" i="72"/>
  <c r="D29" i="72" s="1"/>
  <c r="G29" i="72" s="1"/>
  <c r="G28" i="72"/>
  <c r="D28" i="72"/>
  <c r="D27" i="72"/>
  <c r="G27" i="72" s="1"/>
  <c r="D26" i="72"/>
  <c r="G26" i="72" s="1"/>
  <c r="D25" i="72"/>
  <c r="G25" i="72" s="1"/>
  <c r="D24" i="72"/>
  <c r="G24" i="72" s="1"/>
  <c r="D23" i="72"/>
  <c r="G23" i="72" s="1"/>
  <c r="D22" i="72"/>
  <c r="G22" i="72" s="1"/>
  <c r="D21" i="72"/>
  <c r="G21" i="72" s="1"/>
  <c r="F20" i="72"/>
  <c r="E20" i="72"/>
  <c r="C20" i="72"/>
  <c r="B20" i="72"/>
  <c r="D20" i="72" s="1"/>
  <c r="G20" i="72" s="1"/>
  <c r="G19" i="72"/>
  <c r="D19" i="72"/>
  <c r="D18" i="72"/>
  <c r="G18" i="72" s="1"/>
  <c r="D16" i="72"/>
  <c r="G16" i="72" s="1"/>
  <c r="D15" i="72"/>
  <c r="G15" i="72" s="1"/>
  <c r="D14" i="72"/>
  <c r="G14" i="72" s="1"/>
  <c r="D13" i="72"/>
  <c r="G13" i="72" s="1"/>
  <c r="D12" i="72"/>
  <c r="G12" i="72" s="1"/>
  <c r="A5" i="72"/>
  <c r="A4" i="72"/>
  <c r="E158" i="71"/>
  <c r="E157" i="71"/>
  <c r="H157" i="71" s="1"/>
  <c r="E156" i="71"/>
  <c r="H156" i="71" s="1"/>
  <c r="E155" i="71"/>
  <c r="H155" i="71" s="1"/>
  <c r="H154" i="71"/>
  <c r="E154" i="71"/>
  <c r="E153" i="71"/>
  <c r="E152" i="71"/>
  <c r="H152" i="71" s="1"/>
  <c r="E151" i="71"/>
  <c r="H151" i="71" s="1"/>
  <c r="G150" i="71"/>
  <c r="F150" i="71"/>
  <c r="D150" i="71"/>
  <c r="C150" i="71"/>
  <c r="E149" i="71"/>
  <c r="H149" i="71" s="1"/>
  <c r="E148" i="71"/>
  <c r="H148" i="71" s="1"/>
  <c r="E147" i="71"/>
  <c r="G146" i="71"/>
  <c r="F146" i="71"/>
  <c r="D146" i="71"/>
  <c r="C146" i="71"/>
  <c r="E145" i="71"/>
  <c r="H145" i="71" s="1"/>
  <c r="E144" i="71"/>
  <c r="H144" i="71" s="1"/>
  <c r="E143" i="71"/>
  <c r="H143" i="71" s="1"/>
  <c r="H142" i="71"/>
  <c r="E142" i="71"/>
  <c r="E141" i="71"/>
  <c r="E140" i="71"/>
  <c r="H140" i="71" s="1"/>
  <c r="E139" i="71"/>
  <c r="H139" i="71" s="1"/>
  <c r="E138" i="71"/>
  <c r="H138" i="71" s="1"/>
  <c r="G137" i="71"/>
  <c r="F137" i="71"/>
  <c r="D137" i="71"/>
  <c r="C137" i="71"/>
  <c r="E136" i="71"/>
  <c r="H136" i="71" s="1"/>
  <c r="E135" i="71"/>
  <c r="H135" i="71" s="1"/>
  <c r="E134" i="71"/>
  <c r="H134" i="71" s="1"/>
  <c r="G133" i="71"/>
  <c r="F133" i="71"/>
  <c r="D133" i="71"/>
  <c r="C133" i="71"/>
  <c r="E132" i="71"/>
  <c r="H132" i="71" s="1"/>
  <c r="E131" i="71"/>
  <c r="H131" i="71" s="1"/>
  <c r="E130" i="71"/>
  <c r="H130" i="71" s="1"/>
  <c r="E129" i="71"/>
  <c r="H129" i="71" s="1"/>
  <c r="E128" i="71"/>
  <c r="H128" i="71" s="1"/>
  <c r="E127" i="71"/>
  <c r="H127" i="71" s="1"/>
  <c r="E126" i="71"/>
  <c r="H126" i="71" s="1"/>
  <c r="E125" i="71"/>
  <c r="H125" i="71" s="1"/>
  <c r="E124" i="71"/>
  <c r="H124" i="71" s="1"/>
  <c r="G123" i="71"/>
  <c r="F123" i="71"/>
  <c r="D123" i="71"/>
  <c r="C123" i="71"/>
  <c r="E122" i="71"/>
  <c r="H122" i="71" s="1"/>
  <c r="E121" i="71"/>
  <c r="H121" i="71" s="1"/>
  <c r="E120" i="71"/>
  <c r="H120" i="71" s="1"/>
  <c r="E119" i="71"/>
  <c r="H119" i="71" s="1"/>
  <c r="E118" i="71"/>
  <c r="H118" i="71" s="1"/>
  <c r="E117" i="71"/>
  <c r="H117" i="71" s="1"/>
  <c r="E116" i="71"/>
  <c r="H116" i="71" s="1"/>
  <c r="E115" i="71"/>
  <c r="H115" i="71" s="1"/>
  <c r="E114" i="71"/>
  <c r="H114" i="71" s="1"/>
  <c r="G113" i="71"/>
  <c r="F113" i="71"/>
  <c r="D113" i="71"/>
  <c r="C113" i="71"/>
  <c r="H112" i="71"/>
  <c r="E111" i="71"/>
  <c r="H111" i="71" s="1"/>
  <c r="E110" i="71"/>
  <c r="H110" i="71" s="1"/>
  <c r="E109" i="71"/>
  <c r="H109" i="71" s="1"/>
  <c r="E108" i="71"/>
  <c r="H108" i="71" s="1"/>
  <c r="E107" i="71"/>
  <c r="H107" i="71" s="1"/>
  <c r="E106" i="71"/>
  <c r="H106" i="71" s="1"/>
  <c r="E104" i="71"/>
  <c r="C103" i="71"/>
  <c r="E102" i="71"/>
  <c r="H102" i="71" s="1"/>
  <c r="E101" i="71"/>
  <c r="H101" i="71" s="1"/>
  <c r="H100" i="71"/>
  <c r="E100" i="71"/>
  <c r="E99" i="71"/>
  <c r="H99" i="71" s="1"/>
  <c r="E98" i="71"/>
  <c r="H98" i="71" s="1"/>
  <c r="E97" i="71"/>
  <c r="H97" i="71" s="1"/>
  <c r="E96" i="71"/>
  <c r="H96" i="71" s="1"/>
  <c r="E95" i="71"/>
  <c r="H95" i="71" s="1"/>
  <c r="E94" i="71"/>
  <c r="H94" i="71" s="1"/>
  <c r="G93" i="71"/>
  <c r="F93" i="71"/>
  <c r="C93" i="71"/>
  <c r="E92" i="71"/>
  <c r="H92" i="71" s="1"/>
  <c r="E91" i="71"/>
  <c r="H91" i="71" s="1"/>
  <c r="E90" i="71"/>
  <c r="H90" i="71" s="1"/>
  <c r="E89" i="71"/>
  <c r="E88" i="71"/>
  <c r="H88" i="71" s="1"/>
  <c r="E87" i="71"/>
  <c r="H87" i="71" s="1"/>
  <c r="E86" i="71"/>
  <c r="H86" i="71" s="1"/>
  <c r="G85" i="71"/>
  <c r="F85" i="71"/>
  <c r="D85" i="71"/>
  <c r="C85" i="71"/>
  <c r="E83" i="71"/>
  <c r="H83" i="71" s="1"/>
  <c r="E82" i="71"/>
  <c r="H82" i="71" s="1"/>
  <c r="E81" i="71"/>
  <c r="H81" i="71" s="1"/>
  <c r="E80" i="71"/>
  <c r="H80" i="71" s="1"/>
  <c r="E79" i="71"/>
  <c r="H79" i="71" s="1"/>
  <c r="E78" i="71"/>
  <c r="H78" i="71" s="1"/>
  <c r="E77" i="71"/>
  <c r="H77" i="71" s="1"/>
  <c r="G76" i="71"/>
  <c r="F76" i="71"/>
  <c r="D76" i="71"/>
  <c r="C76" i="71"/>
  <c r="E75" i="71"/>
  <c r="H75" i="71" s="1"/>
  <c r="E74" i="71"/>
  <c r="H74" i="71" s="1"/>
  <c r="E73" i="71"/>
  <c r="H73" i="71" s="1"/>
  <c r="G72" i="71"/>
  <c r="F72" i="71"/>
  <c r="D72" i="71"/>
  <c r="C72" i="71"/>
  <c r="E71" i="71"/>
  <c r="H71" i="71" s="1"/>
  <c r="E70" i="71"/>
  <c r="H70" i="71" s="1"/>
  <c r="E69" i="71"/>
  <c r="H69" i="71" s="1"/>
  <c r="E68" i="71"/>
  <c r="H68" i="71" s="1"/>
  <c r="E67" i="71"/>
  <c r="H67" i="71" s="1"/>
  <c r="H66" i="71"/>
  <c r="E66" i="71"/>
  <c r="E65" i="71"/>
  <c r="H65" i="71" s="1"/>
  <c r="E64" i="71"/>
  <c r="H64" i="71" s="1"/>
  <c r="G63" i="71"/>
  <c r="F63" i="71"/>
  <c r="D63" i="71"/>
  <c r="C63" i="71"/>
  <c r="E62" i="71"/>
  <c r="H62" i="71" s="1"/>
  <c r="E61" i="71"/>
  <c r="H61" i="71" s="1"/>
  <c r="E60" i="71"/>
  <c r="H60" i="71" s="1"/>
  <c r="G59" i="71"/>
  <c r="F59" i="71"/>
  <c r="F10" i="71" s="1"/>
  <c r="D59" i="71"/>
  <c r="C59" i="71"/>
  <c r="E58" i="71"/>
  <c r="H58" i="71" s="1"/>
  <c r="E57" i="71"/>
  <c r="E56" i="71"/>
  <c r="H56" i="71" s="1"/>
  <c r="E55" i="71"/>
  <c r="H55" i="71" s="1"/>
  <c r="E54" i="71"/>
  <c r="H54" i="71" s="1"/>
  <c r="E53" i="71"/>
  <c r="E52" i="71"/>
  <c r="H52" i="71" s="1"/>
  <c r="E51" i="71"/>
  <c r="H51" i="71" s="1"/>
  <c r="E50" i="71"/>
  <c r="H50" i="71" s="1"/>
  <c r="D49" i="71"/>
  <c r="C49" i="71"/>
  <c r="E48" i="71"/>
  <c r="H48" i="71" s="1"/>
  <c r="E47" i="71"/>
  <c r="H47" i="71" s="1"/>
  <c r="E46" i="71"/>
  <c r="H46" i="71" s="1"/>
  <c r="E45" i="71"/>
  <c r="H45" i="71" s="1"/>
  <c r="H44" i="71"/>
  <c r="E44" i="71"/>
  <c r="E43" i="71"/>
  <c r="E42" i="71"/>
  <c r="H42" i="71" s="1"/>
  <c r="E41" i="71"/>
  <c r="H41" i="71" s="1"/>
  <c r="E40" i="71"/>
  <c r="H40" i="71" s="1"/>
  <c r="G39" i="71"/>
  <c r="F39" i="71"/>
  <c r="C39" i="71"/>
  <c r="E38" i="71"/>
  <c r="H38" i="71" s="1"/>
  <c r="E37" i="71"/>
  <c r="H37" i="71" s="1"/>
  <c r="E36" i="71"/>
  <c r="H36" i="71" s="1"/>
  <c r="E35" i="71"/>
  <c r="H35" i="71" s="1"/>
  <c r="E34" i="71"/>
  <c r="H34" i="71" s="1"/>
  <c r="E33" i="71"/>
  <c r="E32" i="71"/>
  <c r="H32" i="71" s="1"/>
  <c r="H31" i="71"/>
  <c r="H30" i="71"/>
  <c r="G29" i="71"/>
  <c r="D29" i="71"/>
  <c r="C29" i="71"/>
  <c r="E28" i="71"/>
  <c r="H28" i="71" s="1"/>
  <c r="E27" i="71"/>
  <c r="H27" i="71" s="1"/>
  <c r="E26" i="71"/>
  <c r="H26" i="71" s="1"/>
  <c r="E25" i="71"/>
  <c r="H25" i="71" s="1"/>
  <c r="E24" i="71"/>
  <c r="H24" i="71" s="1"/>
  <c r="E23" i="71"/>
  <c r="E22" i="71"/>
  <c r="H22" i="71" s="1"/>
  <c r="E21" i="71"/>
  <c r="H21" i="71" s="1"/>
  <c r="E20" i="71"/>
  <c r="H20" i="71" s="1"/>
  <c r="G19" i="71"/>
  <c r="C19" i="71"/>
  <c r="E18" i="71"/>
  <c r="H18" i="71" s="1"/>
  <c r="E17" i="71"/>
  <c r="H17" i="71" s="1"/>
  <c r="E16" i="71"/>
  <c r="H16" i="71" s="1"/>
  <c r="E15" i="71"/>
  <c r="H15" i="71" s="1"/>
  <c r="E14" i="71"/>
  <c r="H14" i="71" s="1"/>
  <c r="E13" i="71"/>
  <c r="H13" i="71" s="1"/>
  <c r="E12" i="71"/>
  <c r="H12" i="71" s="1"/>
  <c r="D11" i="71"/>
  <c r="C11" i="71"/>
  <c r="A2" i="71"/>
  <c r="D10" i="71" l="1"/>
  <c r="D159" i="71" s="1"/>
  <c r="E39" i="71"/>
  <c r="H104" i="71"/>
  <c r="E103" i="71"/>
  <c r="E146" i="71"/>
  <c r="H57" i="71"/>
  <c r="E49" i="71"/>
  <c r="E19" i="71"/>
  <c r="H105" i="71"/>
  <c r="H72" i="71"/>
  <c r="F159" i="71"/>
  <c r="E29" i="71"/>
  <c r="C10" i="71"/>
  <c r="G10" i="71"/>
  <c r="H59" i="71"/>
  <c r="H76" i="71"/>
  <c r="D84" i="71"/>
  <c r="H123" i="71"/>
  <c r="E72" i="71"/>
  <c r="E85" i="71"/>
  <c r="H113" i="71"/>
  <c r="E59" i="71"/>
  <c r="C84" i="71"/>
  <c r="E137" i="71"/>
  <c r="E150" i="71"/>
  <c r="H133" i="71"/>
  <c r="H63" i="71"/>
  <c r="H93" i="71"/>
  <c r="H11" i="71"/>
  <c r="H103" i="71"/>
  <c r="H89" i="71"/>
  <c r="H85" i="71" s="1"/>
  <c r="H141" i="71"/>
  <c r="H137" i="71" s="1"/>
  <c r="H147" i="71"/>
  <c r="H146" i="71" s="1"/>
  <c r="H153" i="71"/>
  <c r="H150" i="71" s="1"/>
  <c r="E11" i="71"/>
  <c r="E63" i="71"/>
  <c r="E93" i="71"/>
  <c r="E113" i="71"/>
  <c r="E123" i="71"/>
  <c r="E133" i="71"/>
  <c r="E76" i="71"/>
  <c r="H23" i="71"/>
  <c r="H19" i="71" s="1"/>
  <c r="H33" i="71"/>
  <c r="H29" i="71" s="1"/>
  <c r="H43" i="71"/>
  <c r="H39" i="71" s="1"/>
  <c r="H53" i="71"/>
  <c r="D80" i="70"/>
  <c r="G80" i="70" s="1"/>
  <c r="G79" i="70"/>
  <c r="D79" i="70"/>
  <c r="D78" i="70"/>
  <c r="G78" i="70" s="1"/>
  <c r="D77" i="70"/>
  <c r="G77" i="70" s="1"/>
  <c r="D76" i="70"/>
  <c r="G76" i="70" s="1"/>
  <c r="G75" i="70"/>
  <c r="D75" i="70"/>
  <c r="D74" i="70"/>
  <c r="G74" i="70" s="1"/>
  <c r="F73" i="70"/>
  <c r="E73" i="70"/>
  <c r="C73" i="70"/>
  <c r="B73" i="70"/>
  <c r="D73" i="70" s="1"/>
  <c r="G73" i="70" s="1"/>
  <c r="D72" i="70"/>
  <c r="G72" i="70" s="1"/>
  <c r="D71" i="70"/>
  <c r="G71" i="70" s="1"/>
  <c r="D70" i="70"/>
  <c r="G70" i="70" s="1"/>
  <c r="F69" i="70"/>
  <c r="E69" i="70"/>
  <c r="C69" i="70"/>
  <c r="B69" i="70"/>
  <c r="D69" i="70" s="1"/>
  <c r="D68" i="70"/>
  <c r="G68" i="70" s="1"/>
  <c r="D67" i="70"/>
  <c r="G67" i="70" s="1"/>
  <c r="D66" i="70"/>
  <c r="G66" i="70" s="1"/>
  <c r="D65" i="70"/>
  <c r="G65" i="70" s="1"/>
  <c r="D64" i="70"/>
  <c r="G64" i="70" s="1"/>
  <c r="D63" i="70"/>
  <c r="G63" i="70" s="1"/>
  <c r="D62" i="70"/>
  <c r="G62" i="70" s="1"/>
  <c r="F61" i="70"/>
  <c r="E61" i="70"/>
  <c r="D61" i="70"/>
  <c r="G61" i="70" s="1"/>
  <c r="C61" i="70"/>
  <c r="B61" i="70"/>
  <c r="D60" i="70"/>
  <c r="G60" i="70" s="1"/>
  <c r="D59" i="70"/>
  <c r="G59" i="70" s="1"/>
  <c r="D58" i="70"/>
  <c r="G58" i="70" s="1"/>
  <c r="B57" i="70"/>
  <c r="D56" i="70"/>
  <c r="G56" i="70" s="1"/>
  <c r="D55" i="70"/>
  <c r="G55" i="70" s="1"/>
  <c r="D54" i="70"/>
  <c r="G54" i="70" s="1"/>
  <c r="D53" i="70"/>
  <c r="G53" i="70" s="1"/>
  <c r="D52" i="70"/>
  <c r="G52" i="70" s="1"/>
  <c r="D51" i="70"/>
  <c r="G51" i="70" s="1"/>
  <c r="D50" i="70"/>
  <c r="G50" i="70" s="1"/>
  <c r="D49" i="70"/>
  <c r="G49" i="70" s="1"/>
  <c r="G48" i="70"/>
  <c r="F47" i="70"/>
  <c r="E10" i="37" s="1"/>
  <c r="E47" i="70"/>
  <c r="C47" i="70"/>
  <c r="C10" i="37" s="1"/>
  <c r="B47" i="70"/>
  <c r="D46" i="70"/>
  <c r="G46" i="70" s="1"/>
  <c r="D45" i="70"/>
  <c r="G45" i="70" s="1"/>
  <c r="D44" i="70"/>
  <c r="G44" i="70" s="1"/>
  <c r="D43" i="70"/>
  <c r="G43" i="70" s="1"/>
  <c r="D42" i="70"/>
  <c r="G42" i="70" s="1"/>
  <c r="D41" i="70"/>
  <c r="G41" i="70" s="1"/>
  <c r="D40" i="70"/>
  <c r="G40" i="70" s="1"/>
  <c r="D39" i="70"/>
  <c r="G39" i="70" s="1"/>
  <c r="D38" i="70"/>
  <c r="G38" i="70" s="1"/>
  <c r="F37" i="70"/>
  <c r="E37" i="70"/>
  <c r="C37" i="70"/>
  <c r="B37" i="70"/>
  <c r="G35" i="70"/>
  <c r="G34" i="70"/>
  <c r="D33" i="70"/>
  <c r="G33" i="70" s="1"/>
  <c r="D32" i="70"/>
  <c r="G32" i="70" s="1"/>
  <c r="G31" i="70"/>
  <c r="D30" i="70"/>
  <c r="G30" i="70" s="1"/>
  <c r="D29" i="70"/>
  <c r="G29" i="70" s="1"/>
  <c r="D28" i="70"/>
  <c r="G28" i="70" s="1"/>
  <c r="F27" i="70"/>
  <c r="C27" i="70"/>
  <c r="B27" i="70"/>
  <c r="G26" i="70"/>
  <c r="D25" i="70"/>
  <c r="G25" i="70" s="1"/>
  <c r="D24" i="70"/>
  <c r="G24" i="70" s="1"/>
  <c r="G23" i="70"/>
  <c r="D22" i="70"/>
  <c r="G22" i="70" s="1"/>
  <c r="D21" i="70"/>
  <c r="G21" i="70" s="1"/>
  <c r="D20" i="70"/>
  <c r="G20" i="70" s="1"/>
  <c r="D19" i="70"/>
  <c r="G19" i="70" s="1"/>
  <c r="D18" i="70"/>
  <c r="G18" i="70" s="1"/>
  <c r="F17" i="70"/>
  <c r="E17" i="70"/>
  <c r="E9" i="37" s="1"/>
  <c r="C17" i="70"/>
  <c r="B17" i="70"/>
  <c r="D16" i="70"/>
  <c r="G16" i="70" s="1"/>
  <c r="D15" i="70"/>
  <c r="G15" i="70" s="1"/>
  <c r="D14" i="70"/>
  <c r="G14" i="70" s="1"/>
  <c r="G13" i="70"/>
  <c r="D12" i="70"/>
  <c r="G12" i="70" s="1"/>
  <c r="D11" i="70"/>
  <c r="G11" i="70" s="1"/>
  <c r="D10" i="70"/>
  <c r="G10" i="70" s="1"/>
  <c r="F9" i="70"/>
  <c r="C9" i="70"/>
  <c r="C9" i="37" s="1"/>
  <c r="B9" i="70"/>
  <c r="A5" i="70"/>
  <c r="A4" i="70"/>
  <c r="F10" i="37" l="1"/>
  <c r="C81" i="70"/>
  <c r="E84" i="71"/>
  <c r="E81" i="70"/>
  <c r="E17" i="72" s="1"/>
  <c r="B9" i="37"/>
  <c r="E10" i="71"/>
  <c r="H49" i="71"/>
  <c r="H10" i="71" s="1"/>
  <c r="G159" i="71"/>
  <c r="F9" i="37"/>
  <c r="D47" i="70"/>
  <c r="G47" i="70" s="1"/>
  <c r="C17" i="72"/>
  <c r="D27" i="70"/>
  <c r="G27" i="70" s="1"/>
  <c r="D17" i="70"/>
  <c r="G17" i="70" s="1"/>
  <c r="D57" i="70"/>
  <c r="G57" i="70" s="1"/>
  <c r="F81" i="70"/>
  <c r="C159" i="71"/>
  <c r="D37" i="70"/>
  <c r="G37" i="70" s="1"/>
  <c r="D9" i="70"/>
  <c r="G9" i="70" s="1"/>
  <c r="G69" i="70"/>
  <c r="B81" i="70"/>
  <c r="B17" i="72" s="1"/>
  <c r="C18" i="62" l="1"/>
  <c r="B10" i="72"/>
  <c r="B45" i="72" s="1"/>
  <c r="H45" i="72" s="1"/>
  <c r="D17" i="72"/>
  <c r="G17" i="72" s="1"/>
  <c r="F17" i="72"/>
  <c r="D11" i="72"/>
  <c r="G11" i="72" s="1"/>
  <c r="C10" i="72"/>
  <c r="H159" i="71"/>
  <c r="E10" i="72"/>
  <c r="E159" i="71"/>
  <c r="D81" i="70"/>
  <c r="C6" i="24"/>
  <c r="D6" i="24" s="1"/>
  <c r="F10" i="72" l="1"/>
  <c r="F45" i="72" s="1"/>
  <c r="H49" i="72" s="1"/>
  <c r="D10" i="72"/>
  <c r="G10" i="72" s="1"/>
  <c r="C45" i="72"/>
  <c r="E45" i="72"/>
  <c r="G81" i="70"/>
  <c r="I67" i="55"/>
  <c r="I68" i="55"/>
  <c r="I13" i="55"/>
  <c r="H31" i="67"/>
  <c r="F67" i="55"/>
  <c r="F68" i="55"/>
  <c r="F13" i="55"/>
  <c r="E31" i="67"/>
  <c r="A4" i="67"/>
  <c r="A3" i="67"/>
  <c r="G33" i="67"/>
  <c r="G29" i="67" s="1"/>
  <c r="G36" i="67"/>
  <c r="G42" i="67"/>
  <c r="G48" i="67"/>
  <c r="C33" i="67"/>
  <c r="C29" i="67" s="1"/>
  <c r="C36" i="67"/>
  <c r="C42" i="67"/>
  <c r="C48" i="67"/>
  <c r="H30" i="67"/>
  <c r="H32" i="67"/>
  <c r="H34" i="67"/>
  <c r="H35" i="67"/>
  <c r="H37" i="67"/>
  <c r="H38" i="67"/>
  <c r="H39" i="67"/>
  <c r="H40" i="67"/>
  <c r="H43" i="67"/>
  <c r="H42" i="67"/>
  <c r="H49" i="67"/>
  <c r="H48" i="67" s="1"/>
  <c r="F33" i="67"/>
  <c r="F36" i="67"/>
  <c r="F29" i="67" s="1"/>
  <c r="F42" i="67"/>
  <c r="F48" i="67"/>
  <c r="E30" i="67"/>
  <c r="E32" i="67"/>
  <c r="E34" i="67"/>
  <c r="E33" i="67" s="1"/>
  <c r="E35" i="67"/>
  <c r="E37" i="67"/>
  <c r="E38" i="67"/>
  <c r="E39" i="67"/>
  <c r="E40" i="67"/>
  <c r="E43" i="67"/>
  <c r="E44" i="67"/>
  <c r="E45" i="67"/>
  <c r="E49" i="67"/>
  <c r="E48" i="67" s="1"/>
  <c r="D33" i="67"/>
  <c r="D29" i="67" s="1"/>
  <c r="D36" i="67"/>
  <c r="D42" i="67"/>
  <c r="D48" i="67"/>
  <c r="G13" i="67"/>
  <c r="G16" i="67"/>
  <c r="F13" i="67"/>
  <c r="F16" i="67"/>
  <c r="D13" i="67"/>
  <c r="D16" i="67"/>
  <c r="D24" i="67" s="1"/>
  <c r="H23" i="67"/>
  <c r="E23" i="67"/>
  <c r="E22" i="67"/>
  <c r="E12" i="67"/>
  <c r="H18" i="67"/>
  <c r="E18" i="67"/>
  <c r="H17" i="67"/>
  <c r="E17" i="67"/>
  <c r="H16" i="67"/>
  <c r="H15" i="67"/>
  <c r="E15" i="67"/>
  <c r="H14" i="67"/>
  <c r="E14" i="67"/>
  <c r="E13" i="67"/>
  <c r="H11" i="67"/>
  <c r="E11" i="67"/>
  <c r="H10" i="67"/>
  <c r="E10" i="67"/>
  <c r="H9" i="67"/>
  <c r="E9" i="67"/>
  <c r="A4" i="65"/>
  <c r="A4" i="50"/>
  <c r="A4" i="54"/>
  <c r="C10" i="52"/>
  <c r="J10" i="52" s="1"/>
  <c r="C14" i="52"/>
  <c r="J14" i="52" s="1"/>
  <c r="D31" i="65"/>
  <c r="G31" i="65" s="1"/>
  <c r="D30" i="65"/>
  <c r="D28" i="65" s="1"/>
  <c r="D29" i="65"/>
  <c r="G29" i="65"/>
  <c r="F28" i="65"/>
  <c r="F21" i="65" s="1"/>
  <c r="E28" i="65"/>
  <c r="E21" i="65" s="1"/>
  <c r="C28" i="65"/>
  <c r="B28" i="65"/>
  <c r="B21" i="65" s="1"/>
  <c r="B16" i="65"/>
  <c r="D27" i="65"/>
  <c r="G27" i="65" s="1"/>
  <c r="D26" i="65"/>
  <c r="G26" i="65" s="1"/>
  <c r="D25" i="65"/>
  <c r="G25" i="65" s="1"/>
  <c r="D24" i="65"/>
  <c r="D22" i="65"/>
  <c r="G22" i="65" s="1"/>
  <c r="D23" i="65"/>
  <c r="D11" i="65"/>
  <c r="D12" i="65"/>
  <c r="G12" i="65" s="1"/>
  <c r="D14" i="65"/>
  <c r="D15" i="65"/>
  <c r="D17" i="65"/>
  <c r="G17" i="65" s="1"/>
  <c r="G16" i="65" s="1"/>
  <c r="D18" i="65"/>
  <c r="G18" i="65" s="1"/>
  <c r="D19" i="65"/>
  <c r="G19" i="65" s="1"/>
  <c r="C21" i="65"/>
  <c r="G11" i="65"/>
  <c r="G14" i="65"/>
  <c r="G15" i="65"/>
  <c r="F16" i="65"/>
  <c r="E16" i="65"/>
  <c r="E9" i="65" s="1"/>
  <c r="C16" i="65"/>
  <c r="I39" i="55"/>
  <c r="A4" i="53"/>
  <c r="A4" i="55" s="1"/>
  <c r="E19" i="54"/>
  <c r="D19" i="54"/>
  <c r="C19" i="54"/>
  <c r="H31" i="55"/>
  <c r="G31" i="55"/>
  <c r="E31" i="55"/>
  <c r="D31" i="55"/>
  <c r="C57" i="51"/>
  <c r="B57" i="51"/>
  <c r="C31" i="51"/>
  <c r="B31" i="51"/>
  <c r="C77" i="62"/>
  <c r="B9" i="51"/>
  <c r="D29" i="61"/>
  <c r="G29" i="61" s="1"/>
  <c r="D28" i="61"/>
  <c r="D18" i="61"/>
  <c r="G18" i="61" s="1"/>
  <c r="D17" i="61"/>
  <c r="G17" i="61" s="1"/>
  <c r="D16" i="61"/>
  <c r="G16" i="61" s="1"/>
  <c r="D15" i="61"/>
  <c r="G15" i="61" s="1"/>
  <c r="D13" i="61"/>
  <c r="G13" i="61" s="1"/>
  <c r="D12" i="61"/>
  <c r="I79" i="55"/>
  <c r="I78" i="55"/>
  <c r="I73" i="55"/>
  <c r="I66" i="55"/>
  <c r="I64" i="55" s="1"/>
  <c r="I65" i="55"/>
  <c r="I63" i="55"/>
  <c r="I62" i="55"/>
  <c r="I61" i="55"/>
  <c r="I59" i="55" s="1"/>
  <c r="I60" i="55"/>
  <c r="I58" i="55"/>
  <c r="I56" i="55"/>
  <c r="I55" i="55"/>
  <c r="I54" i="55"/>
  <c r="I53" i="55"/>
  <c r="I52" i="55"/>
  <c r="I51" i="55"/>
  <c r="I42" i="55"/>
  <c r="I41" i="55"/>
  <c r="C32" i="54"/>
  <c r="F32" i="54" s="1"/>
  <c r="A2" i="62"/>
  <c r="A2" i="61"/>
  <c r="F69" i="51"/>
  <c r="G25" i="52"/>
  <c r="G24" i="52" s="1"/>
  <c r="G26" i="52"/>
  <c r="G27" i="52"/>
  <c r="G15" i="52"/>
  <c r="G16" i="52"/>
  <c r="G14" i="52" s="1"/>
  <c r="J15" i="52" s="1"/>
  <c r="G17" i="52"/>
  <c r="G23" i="52"/>
  <c r="G22" i="52"/>
  <c r="G21" i="52"/>
  <c r="G13" i="52"/>
  <c r="G12" i="52"/>
  <c r="G11" i="52"/>
  <c r="E81" i="62"/>
  <c r="H81" i="62" s="1"/>
  <c r="E80" i="62"/>
  <c r="H80" i="62" s="1"/>
  <c r="E79" i="62"/>
  <c r="E78" i="62"/>
  <c r="H78" i="62" s="1"/>
  <c r="E75" i="62"/>
  <c r="H75" i="62" s="1"/>
  <c r="E67" i="62"/>
  <c r="H67" i="62" s="1"/>
  <c r="H68" i="62"/>
  <c r="E69" i="62"/>
  <c r="H69" i="62" s="1"/>
  <c r="E70" i="62"/>
  <c r="H70" i="62"/>
  <c r="E71" i="62"/>
  <c r="H71" i="62" s="1"/>
  <c r="E72" i="62"/>
  <c r="H72" i="62" s="1"/>
  <c r="E73" i="62"/>
  <c r="H73" i="62" s="1"/>
  <c r="E74" i="62"/>
  <c r="H74" i="62"/>
  <c r="E65" i="62"/>
  <c r="H65" i="62" s="1"/>
  <c r="E64" i="62"/>
  <c r="H64" i="62" s="1"/>
  <c r="E63" i="62"/>
  <c r="E62" i="62"/>
  <c r="H62" i="62" s="1"/>
  <c r="E61" i="62"/>
  <c r="E60" i="62"/>
  <c r="E59" i="62"/>
  <c r="E56" i="62"/>
  <c r="H56" i="62" s="1"/>
  <c r="E55" i="62"/>
  <c r="H55" i="62" s="1"/>
  <c r="E54" i="62"/>
  <c r="E53" i="62"/>
  <c r="E52" i="62"/>
  <c r="H52" i="62" s="1"/>
  <c r="E51" i="62"/>
  <c r="E50" i="62"/>
  <c r="E49" i="62"/>
  <c r="E45" i="62"/>
  <c r="H45" i="62" s="1"/>
  <c r="E44" i="62"/>
  <c r="E43" i="62"/>
  <c r="E42" i="62"/>
  <c r="E39" i="62"/>
  <c r="E38" i="62"/>
  <c r="H38" i="62" s="1"/>
  <c r="E37" i="62"/>
  <c r="E36" i="62"/>
  <c r="E35" i="62"/>
  <c r="H35" i="62" s="1"/>
  <c r="E34" i="62"/>
  <c r="H34" i="62" s="1"/>
  <c r="E33" i="62"/>
  <c r="E32" i="62"/>
  <c r="E31" i="62"/>
  <c r="E28" i="62"/>
  <c r="H28" i="62" s="1"/>
  <c r="E27" i="62"/>
  <c r="E26" i="62"/>
  <c r="E25" i="62"/>
  <c r="H25" i="62" s="1"/>
  <c r="E24" i="62"/>
  <c r="H24" i="62" s="1"/>
  <c r="E22" i="62"/>
  <c r="E23" i="62"/>
  <c r="E21" i="62"/>
  <c r="E19" i="62"/>
  <c r="H19" i="62" s="1"/>
  <c r="E18" i="62"/>
  <c r="H18" i="62" s="1"/>
  <c r="E17" i="62"/>
  <c r="E16" i="62"/>
  <c r="H16" i="62" s="1"/>
  <c r="E15" i="62"/>
  <c r="H15" i="62" s="1"/>
  <c r="E14" i="62"/>
  <c r="E13" i="62"/>
  <c r="F12" i="55"/>
  <c r="D18" i="55"/>
  <c r="G42" i="51"/>
  <c r="F42" i="51"/>
  <c r="F20" i="52"/>
  <c r="F27" i="51"/>
  <c r="C25" i="51"/>
  <c r="C17" i="51"/>
  <c r="E45" i="54"/>
  <c r="F47" i="54" s="1"/>
  <c r="D45" i="54"/>
  <c r="F46" i="54" s="1"/>
  <c r="C45" i="54"/>
  <c r="F45" i="54" s="1"/>
  <c r="E42" i="54"/>
  <c r="F44" i="54" s="1"/>
  <c r="D42" i="54"/>
  <c r="F43" i="54" s="1"/>
  <c r="C42" i="54"/>
  <c r="F42" i="54" s="1"/>
  <c r="E32" i="54"/>
  <c r="F34" i="54" s="1"/>
  <c r="D32" i="54"/>
  <c r="F33" i="54" s="1"/>
  <c r="E15" i="54"/>
  <c r="D15" i="54"/>
  <c r="C10" i="54"/>
  <c r="H14" i="62"/>
  <c r="H17" i="62"/>
  <c r="H22" i="62"/>
  <c r="H23" i="62"/>
  <c r="H26" i="62"/>
  <c r="H27" i="62"/>
  <c r="H32" i="62"/>
  <c r="H33" i="62"/>
  <c r="H36" i="62"/>
  <c r="H37" i="62"/>
  <c r="H42" i="62"/>
  <c r="H43" i="62"/>
  <c r="H49" i="62"/>
  <c r="H50" i="62"/>
  <c r="H53" i="62"/>
  <c r="H54" i="62"/>
  <c r="H59" i="62"/>
  <c r="H60" i="62"/>
  <c r="H63" i="62"/>
  <c r="H79" i="62"/>
  <c r="C11" i="62"/>
  <c r="C21" i="62"/>
  <c r="C30" i="62"/>
  <c r="C41" i="62"/>
  <c r="C48" i="62"/>
  <c r="C58" i="62"/>
  <c r="C66" i="62"/>
  <c r="G21" i="62"/>
  <c r="G30" i="62"/>
  <c r="G41" i="62"/>
  <c r="G48" i="62"/>
  <c r="G58" i="62"/>
  <c r="G66" i="62"/>
  <c r="G77" i="62"/>
  <c r="F21" i="62"/>
  <c r="F30" i="62"/>
  <c r="F41" i="62"/>
  <c r="F48" i="62"/>
  <c r="F47" i="62" s="1"/>
  <c r="F58" i="62"/>
  <c r="F66" i="62"/>
  <c r="F77" i="62"/>
  <c r="D21" i="62"/>
  <c r="D30" i="62"/>
  <c r="D41" i="62"/>
  <c r="D48" i="62"/>
  <c r="D58" i="62"/>
  <c r="D66" i="62"/>
  <c r="D77" i="62"/>
  <c r="C31" i="61"/>
  <c r="C32" i="38"/>
  <c r="B32" i="38"/>
  <c r="F32" i="38"/>
  <c r="D10" i="52"/>
  <c r="D9" i="52" s="1"/>
  <c r="D19" i="52" s="1"/>
  <c r="D14" i="52"/>
  <c r="E10" i="52"/>
  <c r="E14" i="52"/>
  <c r="F10" i="52"/>
  <c r="F14" i="52"/>
  <c r="F38" i="51"/>
  <c r="F31" i="51"/>
  <c r="F23" i="51"/>
  <c r="F19" i="51"/>
  <c r="F9" i="51"/>
  <c r="F55" i="51"/>
  <c r="F59" i="51"/>
  <c r="F46" i="2"/>
  <c r="F36" i="2"/>
  <c r="F31" i="2"/>
  <c r="F18" i="2"/>
  <c r="B31" i="2"/>
  <c r="B18" i="2"/>
  <c r="G38" i="51"/>
  <c r="G31" i="51"/>
  <c r="G27" i="51"/>
  <c r="G23" i="51"/>
  <c r="G19" i="51"/>
  <c r="G9" i="51"/>
  <c r="G55" i="51"/>
  <c r="G59" i="51"/>
  <c r="G63" i="51"/>
  <c r="G72" i="51" s="1"/>
  <c r="G69" i="51"/>
  <c r="G46" i="2"/>
  <c r="G36" i="2"/>
  <c r="G31" i="2"/>
  <c r="G18" i="2"/>
  <c r="B41" i="51"/>
  <c r="B38" i="51"/>
  <c r="B25" i="51"/>
  <c r="B17" i="51"/>
  <c r="C19" i="6"/>
  <c r="D19" i="6"/>
  <c r="E19" i="6"/>
  <c r="C41" i="51"/>
  <c r="C38" i="51"/>
  <c r="C9" i="51"/>
  <c r="C31" i="2"/>
  <c r="C18" i="2"/>
  <c r="B31" i="61"/>
  <c r="I14" i="52"/>
  <c r="K18" i="53"/>
  <c r="K17" i="53"/>
  <c r="K16" i="53"/>
  <c r="K15" i="53"/>
  <c r="K12" i="53"/>
  <c r="K11" i="53"/>
  <c r="K10" i="53"/>
  <c r="K9" i="53"/>
  <c r="F11" i="55"/>
  <c r="H40" i="55"/>
  <c r="G40" i="55"/>
  <c r="E40" i="55"/>
  <c r="D40" i="55"/>
  <c r="E18" i="55"/>
  <c r="H18" i="55"/>
  <c r="G18" i="55"/>
  <c r="J14" i="53"/>
  <c r="I14" i="53"/>
  <c r="H14" i="53"/>
  <c r="G14" i="53"/>
  <c r="F14" i="53"/>
  <c r="F8" i="53"/>
  <c r="E14" i="53"/>
  <c r="D14" i="53"/>
  <c r="C14" i="53"/>
  <c r="C20" i="53" s="1"/>
  <c r="B14" i="53"/>
  <c r="J8" i="53"/>
  <c r="I8" i="53"/>
  <c r="H8" i="53"/>
  <c r="H20" i="53" s="1"/>
  <c r="G8" i="53"/>
  <c r="E8" i="53"/>
  <c r="E20" i="53"/>
  <c r="D8" i="53"/>
  <c r="C8" i="53"/>
  <c r="B8" i="53"/>
  <c r="B20" i="53" s="1"/>
  <c r="A3" i="54"/>
  <c r="A3" i="55"/>
  <c r="A3" i="53"/>
  <c r="A3" i="52"/>
  <c r="A3" i="51"/>
  <c r="E78" i="54"/>
  <c r="E76" i="54"/>
  <c r="E82" i="54"/>
  <c r="E84" i="54"/>
  <c r="C79" i="54"/>
  <c r="C80" i="54"/>
  <c r="C76" i="54"/>
  <c r="C82" i="54"/>
  <c r="D78" i="54"/>
  <c r="D84" i="54"/>
  <c r="D76" i="54"/>
  <c r="E66" i="54"/>
  <c r="E62" i="54"/>
  <c r="E61" i="54"/>
  <c r="D66" i="54"/>
  <c r="D62" i="54"/>
  <c r="D60" i="54" s="1"/>
  <c r="D61" i="54"/>
  <c r="C61" i="54"/>
  <c r="C62" i="54"/>
  <c r="C58" i="54"/>
  <c r="I40" i="55"/>
  <c r="I38" i="55"/>
  <c r="I36" i="55"/>
  <c r="I35" i="55"/>
  <c r="I34" i="55"/>
  <c r="I33" i="55"/>
  <c r="I32" i="55"/>
  <c r="I30" i="55"/>
  <c r="I29" i="55"/>
  <c r="I28" i="55"/>
  <c r="I27" i="55"/>
  <c r="I26" i="55"/>
  <c r="I25" i="55"/>
  <c r="I24" i="55"/>
  <c r="I23" i="55"/>
  <c r="I22" i="55"/>
  <c r="I21" i="55"/>
  <c r="I20" i="55"/>
  <c r="I16" i="55"/>
  <c r="I15" i="55"/>
  <c r="I12" i="55"/>
  <c r="I11" i="55"/>
  <c r="F65" i="55"/>
  <c r="F64" i="55" s="1"/>
  <c r="F51" i="55"/>
  <c r="F52" i="55"/>
  <c r="F53" i="55"/>
  <c r="F54" i="55"/>
  <c r="F55" i="55"/>
  <c r="F56" i="55"/>
  <c r="F57" i="55"/>
  <c r="G57" i="55" s="1"/>
  <c r="F58" i="55"/>
  <c r="F60" i="55"/>
  <c r="F59" i="55" s="1"/>
  <c r="F42" i="55"/>
  <c r="F40" i="55" s="1"/>
  <c r="F41" i="55"/>
  <c r="F39" i="55"/>
  <c r="F38" i="55" s="1"/>
  <c r="F33" i="55"/>
  <c r="F34" i="55"/>
  <c r="F35" i="55"/>
  <c r="F36" i="55"/>
  <c r="F37" i="55"/>
  <c r="F14" i="55"/>
  <c r="F15" i="55"/>
  <c r="F16" i="55"/>
  <c r="F20" i="55"/>
  <c r="F21" i="55"/>
  <c r="F22" i="55"/>
  <c r="F23" i="55"/>
  <c r="F24" i="55"/>
  <c r="F25" i="55"/>
  <c r="F26" i="55"/>
  <c r="F27" i="55"/>
  <c r="F28" i="55"/>
  <c r="F29" i="55"/>
  <c r="F30" i="55"/>
  <c r="F72" i="55"/>
  <c r="D80" i="55"/>
  <c r="E80" i="55"/>
  <c r="F79" i="55"/>
  <c r="F78" i="55"/>
  <c r="I72" i="55"/>
  <c r="H80" i="55"/>
  <c r="H72" i="55"/>
  <c r="H59" i="55"/>
  <c r="H64" i="55"/>
  <c r="H38" i="55"/>
  <c r="G80" i="55"/>
  <c r="G72" i="55"/>
  <c r="G64" i="55"/>
  <c r="G59" i="55"/>
  <c r="G38" i="55"/>
  <c r="E72" i="55"/>
  <c r="E64" i="55"/>
  <c r="E59" i="55"/>
  <c r="E50" i="55"/>
  <c r="E70" i="55" s="1"/>
  <c r="E38" i="55"/>
  <c r="D72" i="55"/>
  <c r="D38" i="55"/>
  <c r="D50" i="55"/>
  <c r="D59" i="55"/>
  <c r="D64" i="55"/>
  <c r="C24" i="52"/>
  <c r="D24" i="52"/>
  <c r="E24" i="52"/>
  <c r="F24" i="52"/>
  <c r="C20" i="52"/>
  <c r="D20" i="52"/>
  <c r="E20" i="52"/>
  <c r="I24" i="52"/>
  <c r="H24" i="52"/>
  <c r="I20" i="52"/>
  <c r="H20" i="52"/>
  <c r="I10" i="52"/>
  <c r="H10" i="52"/>
  <c r="H14" i="52"/>
  <c r="E31" i="50"/>
  <c r="E30" i="50"/>
  <c r="I30" i="50" s="1"/>
  <c r="E29" i="50"/>
  <c r="I29" i="50" s="1"/>
  <c r="E28" i="50"/>
  <c r="I28" i="50" s="1"/>
  <c r="E27" i="50"/>
  <c r="E26" i="50"/>
  <c r="E25" i="50"/>
  <c r="I25" i="50" s="1"/>
  <c r="E24" i="50"/>
  <c r="E23" i="50"/>
  <c r="H22" i="50"/>
  <c r="E21" i="50"/>
  <c r="E20" i="50"/>
  <c r="E19" i="50"/>
  <c r="I19" i="50" s="1"/>
  <c r="E18" i="50"/>
  <c r="I18" i="50" s="1"/>
  <c r="E17" i="50"/>
  <c r="E16" i="50"/>
  <c r="E15" i="50"/>
  <c r="E14" i="50"/>
  <c r="I14" i="50" s="1"/>
  <c r="E13" i="50"/>
  <c r="I13" i="50" s="1"/>
  <c r="E12" i="50"/>
  <c r="H11" i="50"/>
  <c r="D10" i="38"/>
  <c r="G10" i="38" s="1"/>
  <c r="D11" i="38"/>
  <c r="G11" i="38" s="1"/>
  <c r="D12" i="38"/>
  <c r="G12" i="38" s="1"/>
  <c r="D13" i="38"/>
  <c r="G13" i="38" s="1"/>
  <c r="D14" i="38"/>
  <c r="G14" i="38" s="1"/>
  <c r="D15" i="38"/>
  <c r="G15" i="38" s="1"/>
  <c r="D16" i="38"/>
  <c r="G16" i="38" s="1"/>
  <c r="D17" i="38"/>
  <c r="G17" i="38" s="1"/>
  <c r="D18" i="38"/>
  <c r="D26" i="38"/>
  <c r="D27" i="38"/>
  <c r="D28" i="38"/>
  <c r="D29" i="38"/>
  <c r="D30" i="38"/>
  <c r="D31" i="38"/>
  <c r="D19" i="38"/>
  <c r="D20" i="38"/>
  <c r="D21" i="38"/>
  <c r="D22" i="38"/>
  <c r="D23" i="38"/>
  <c r="D24" i="38"/>
  <c r="D25" i="38"/>
  <c r="A4" i="33"/>
  <c r="A4" i="27"/>
  <c r="A4" i="20"/>
  <c r="A4" i="32"/>
  <c r="A4" i="42"/>
  <c r="A4" i="76" s="1"/>
  <c r="B4" i="19"/>
  <c r="A4" i="16"/>
  <c r="A5" i="45"/>
  <c r="A5" i="44"/>
  <c r="A5" i="38"/>
  <c r="A5" i="37"/>
  <c r="A4" i="6"/>
  <c r="A4" i="24"/>
  <c r="A4" i="21"/>
  <c r="A4" i="13"/>
  <c r="A4" i="26"/>
  <c r="A4" i="23"/>
  <c r="A3" i="33"/>
  <c r="A3" i="27"/>
  <c r="B3" i="20"/>
  <c r="A4" i="45"/>
  <c r="A3" i="32"/>
  <c r="A3" i="42"/>
  <c r="B3" i="19"/>
  <c r="A3" i="16"/>
  <c r="A3" i="24"/>
  <c r="A4" i="44"/>
  <c r="A4" i="38"/>
  <c r="A4" i="37"/>
  <c r="A3" i="21"/>
  <c r="A3" i="13"/>
  <c r="A3" i="26"/>
  <c r="A3" i="6"/>
  <c r="A3" i="23"/>
  <c r="A3" i="1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18" i="38"/>
  <c r="D39" i="42"/>
  <c r="G39" i="42"/>
  <c r="D38" i="42"/>
  <c r="G38" i="42"/>
  <c r="D37" i="42"/>
  <c r="G37" i="42"/>
  <c r="D10" i="6"/>
  <c r="D61" i="1"/>
  <c r="C61" i="1"/>
  <c r="C48" i="1"/>
  <c r="C34" i="1"/>
  <c r="C30" i="1"/>
  <c r="C44" i="1"/>
  <c r="C9" i="24"/>
  <c r="C29" i="24"/>
  <c r="D54" i="1"/>
  <c r="D48" i="1"/>
  <c r="D34" i="1"/>
  <c r="D30" i="1"/>
  <c r="D44" i="1"/>
  <c r="D17" i="1"/>
  <c r="D8" i="1"/>
  <c r="C20" i="1"/>
  <c r="C13" i="21" s="1"/>
  <c r="E13" i="21" s="1"/>
  <c r="C17" i="1"/>
  <c r="C8" i="1"/>
  <c r="D13" i="42"/>
  <c r="G13" i="42" s="1"/>
  <c r="D12" i="42"/>
  <c r="G12" i="42"/>
  <c r="G11" i="42"/>
  <c r="D22" i="42"/>
  <c r="G22" i="42" s="1"/>
  <c r="D21" i="42"/>
  <c r="D20" i="42"/>
  <c r="G20" i="42"/>
  <c r="D19" i="42"/>
  <c r="D18" i="42"/>
  <c r="G18" i="42" s="1"/>
  <c r="D17" i="42"/>
  <c r="G17" i="42" s="1"/>
  <c r="D16" i="42"/>
  <c r="G16" i="42" s="1"/>
  <c r="D26" i="42"/>
  <c r="G26" i="42" s="1"/>
  <c r="D25" i="42"/>
  <c r="G25" i="42" s="1"/>
  <c r="D24" i="42"/>
  <c r="G24" i="42" s="1"/>
  <c r="D29" i="42"/>
  <c r="G29" i="42"/>
  <c r="D28" i="42"/>
  <c r="D36" i="42"/>
  <c r="D35" i="42" s="1"/>
  <c r="D33" i="42"/>
  <c r="G33" i="42" s="1"/>
  <c r="D32" i="42"/>
  <c r="D31" i="42"/>
  <c r="G31" i="42" s="1"/>
  <c r="D34" i="42"/>
  <c r="G34" i="42" s="1"/>
  <c r="F35" i="42"/>
  <c r="E35" i="42"/>
  <c r="C35" i="42"/>
  <c r="B35" i="42"/>
  <c r="F30" i="42"/>
  <c r="E30" i="42"/>
  <c r="C30" i="42"/>
  <c r="B30" i="42"/>
  <c r="F27" i="42"/>
  <c r="E27" i="42"/>
  <c r="C27" i="42"/>
  <c r="B27" i="42"/>
  <c r="F23" i="42"/>
  <c r="E23" i="42"/>
  <c r="C23" i="42"/>
  <c r="B23" i="42"/>
  <c r="F14" i="42"/>
  <c r="F40" i="42" s="1"/>
  <c r="H44" i="42" s="1"/>
  <c r="F10" i="42"/>
  <c r="E10" i="42"/>
  <c r="C10" i="42"/>
  <c r="B10" i="42"/>
  <c r="D30" i="24"/>
  <c r="E65" i="23"/>
  <c r="D56" i="23"/>
  <c r="D51" i="23"/>
  <c r="C56" i="23"/>
  <c r="C51" i="23"/>
  <c r="C61" i="23" s="1"/>
  <c r="E31" i="33"/>
  <c r="E30" i="33"/>
  <c r="E29" i="33"/>
  <c r="E28" i="33"/>
  <c r="E27" i="33"/>
  <c r="E26" i="33"/>
  <c r="E25" i="33"/>
  <c r="E24" i="33"/>
  <c r="E23" i="33"/>
  <c r="E22" i="33"/>
  <c r="E11" i="33"/>
  <c r="E12" i="33"/>
  <c r="E13" i="33"/>
  <c r="E14" i="33"/>
  <c r="E15" i="33"/>
  <c r="E16" i="33"/>
  <c r="E17" i="33"/>
  <c r="E18" i="33"/>
  <c r="E19" i="33"/>
  <c r="E10" i="33"/>
  <c r="D32" i="33"/>
  <c r="C32" i="33"/>
  <c r="C20" i="33"/>
  <c r="D20" i="33"/>
  <c r="E27" i="20"/>
  <c r="D27" i="20"/>
  <c r="C27" i="20"/>
  <c r="D32" i="19"/>
  <c r="D33" i="19" s="1"/>
  <c r="D20" i="19"/>
  <c r="C32" i="19"/>
  <c r="C20" i="19"/>
  <c r="E30" i="16"/>
  <c r="E29" i="16"/>
  <c r="E28" i="16"/>
  <c r="E27" i="16"/>
  <c r="E26" i="16"/>
  <c r="E25" i="16"/>
  <c r="E24" i="16"/>
  <c r="E23" i="16"/>
  <c r="E22" i="16"/>
  <c r="E21" i="16"/>
  <c r="E10" i="16"/>
  <c r="E11" i="16"/>
  <c r="E12" i="16"/>
  <c r="E13" i="16"/>
  <c r="E14" i="16"/>
  <c r="E15" i="16"/>
  <c r="E16" i="16"/>
  <c r="E17" i="16"/>
  <c r="E18" i="16"/>
  <c r="E9" i="16"/>
  <c r="D31" i="16"/>
  <c r="D32" i="16" s="1"/>
  <c r="D19" i="16"/>
  <c r="C31" i="16"/>
  <c r="C19" i="16"/>
  <c r="G11" i="45"/>
  <c r="G13" i="45"/>
  <c r="G15" i="45"/>
  <c r="G17" i="45"/>
  <c r="G19" i="45"/>
  <c r="G21" i="45"/>
  <c r="D11" i="45"/>
  <c r="D12" i="45"/>
  <c r="G12" i="45" s="1"/>
  <c r="D13" i="45"/>
  <c r="D14" i="45"/>
  <c r="G14" i="45"/>
  <c r="D15" i="45"/>
  <c r="D16" i="45"/>
  <c r="G16" i="45" s="1"/>
  <c r="D17" i="45"/>
  <c r="D18" i="45"/>
  <c r="G18" i="45"/>
  <c r="D19" i="45"/>
  <c r="D20" i="45"/>
  <c r="G20" i="45" s="1"/>
  <c r="D21" i="45"/>
  <c r="D22" i="45"/>
  <c r="G22" i="45"/>
  <c r="D11" i="44"/>
  <c r="G11" i="44"/>
  <c r="D12" i="44"/>
  <c r="G12" i="44" s="1"/>
  <c r="D13" i="44"/>
  <c r="G13" i="44"/>
  <c r="E32" i="38"/>
  <c r="F27" i="6"/>
  <c r="G27" i="6"/>
  <c r="F28" i="6"/>
  <c r="G28" i="6" s="1"/>
  <c r="F26" i="6"/>
  <c r="G26" i="6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/>
  <c r="G12" i="6"/>
  <c r="F14" i="6"/>
  <c r="G14" i="6" s="1"/>
  <c r="F15" i="6"/>
  <c r="G15" i="6" s="1"/>
  <c r="F17" i="6"/>
  <c r="G17" i="6" s="1"/>
  <c r="F11" i="6"/>
  <c r="G11" i="6" s="1"/>
  <c r="F15" i="37"/>
  <c r="H29" i="37" s="1"/>
  <c r="E15" i="37"/>
  <c r="C15" i="37"/>
  <c r="H26" i="37" s="1"/>
  <c r="B15" i="37"/>
  <c r="D13" i="37"/>
  <c r="G13" i="37" s="1"/>
  <c r="D12" i="37"/>
  <c r="G12" i="37"/>
  <c r="D11" i="37"/>
  <c r="G11" i="37" s="1"/>
  <c r="D10" i="37"/>
  <c r="G10" i="37" s="1"/>
  <c r="D9" i="37"/>
  <c r="G9" i="37" s="1"/>
  <c r="D17" i="21"/>
  <c r="E10" i="6"/>
  <c r="C10" i="6"/>
  <c r="D40" i="23"/>
  <c r="D44" i="23"/>
  <c r="D48" i="23" s="1"/>
  <c r="D61" i="23"/>
  <c r="D8" i="23"/>
  <c r="D20" i="23"/>
  <c r="C40" i="23"/>
  <c r="C44" i="23"/>
  <c r="C8" i="23"/>
  <c r="C20" i="23"/>
  <c r="G19" i="42"/>
  <c r="G32" i="42"/>
  <c r="F18" i="55"/>
  <c r="D47" i="62"/>
  <c r="H21" i="62"/>
  <c r="I9" i="52"/>
  <c r="I19" i="52" s="1"/>
  <c r="H9" i="52"/>
  <c r="H19" i="52" s="1"/>
  <c r="F80" i="55"/>
  <c r="G20" i="52"/>
  <c r="G36" i="42"/>
  <c r="G35" i="42"/>
  <c r="D10" i="42"/>
  <c r="F31" i="55"/>
  <c r="G28" i="42"/>
  <c r="F50" i="55"/>
  <c r="F70" i="55" s="1"/>
  <c r="G20" i="53"/>
  <c r="J20" i="53"/>
  <c r="K20" i="53" s="1"/>
  <c r="K14" i="53"/>
  <c r="E44" i="55"/>
  <c r="G46" i="51"/>
  <c r="G57" i="51" s="1"/>
  <c r="I80" i="55"/>
  <c r="D23" i="42"/>
  <c r="G10" i="52"/>
  <c r="J11" i="52" s="1"/>
  <c r="E9" i="52"/>
  <c r="E19" i="52" s="1"/>
  <c r="G47" i="62"/>
  <c r="C47" i="62"/>
  <c r="C10" i="62"/>
  <c r="C83" i="62" s="1"/>
  <c r="I83" i="62" s="1"/>
  <c r="D30" i="42"/>
  <c r="H44" i="62"/>
  <c r="E41" i="62"/>
  <c r="H51" i="62"/>
  <c r="E48" i="62"/>
  <c r="H61" i="62"/>
  <c r="H58" i="62"/>
  <c r="E58" i="62"/>
  <c r="D49" i="54"/>
  <c r="C33" i="33"/>
  <c r="E66" i="62"/>
  <c r="I20" i="53"/>
  <c r="I31" i="55"/>
  <c r="I18" i="55"/>
  <c r="G21" i="42"/>
  <c r="C32" i="16"/>
  <c r="D27" i="42"/>
  <c r="K8" i="53"/>
  <c r="G24" i="65"/>
  <c r="G30" i="65"/>
  <c r="G28" i="65" s="1"/>
  <c r="H26" i="50" l="1"/>
  <c r="I26" i="50"/>
  <c r="H27" i="50"/>
  <c r="I27" i="50"/>
  <c r="I12" i="50"/>
  <c r="H12" i="50"/>
  <c r="H31" i="50"/>
  <c r="I31" i="50"/>
  <c r="H15" i="37"/>
  <c r="B10" i="44"/>
  <c r="C10" i="44"/>
  <c r="C10" i="45" s="1"/>
  <c r="C23" i="45" s="1"/>
  <c r="H24" i="45" s="1"/>
  <c r="D9" i="21"/>
  <c r="D6" i="21"/>
  <c r="D11" i="20"/>
  <c r="C38" i="24"/>
  <c r="H19" i="50"/>
  <c r="C48" i="23"/>
  <c r="C27" i="1"/>
  <c r="C46" i="51"/>
  <c r="C59" i="51" s="1"/>
  <c r="H25" i="50"/>
  <c r="F44" i="55"/>
  <c r="F75" i="55" s="1"/>
  <c r="B46" i="51"/>
  <c r="B59" i="51" s="1"/>
  <c r="D45" i="72"/>
  <c r="H47" i="72" s="1"/>
  <c r="H46" i="72"/>
  <c r="H35" i="38"/>
  <c r="G28" i="61"/>
  <c r="G22" i="61" s="1"/>
  <c r="D22" i="61"/>
  <c r="F11" i="62"/>
  <c r="F10" i="62" s="1"/>
  <c r="F83" i="62" s="1"/>
  <c r="I86" i="62" s="1"/>
  <c r="H48" i="72"/>
  <c r="D64" i="1"/>
  <c r="G50" i="55"/>
  <c r="G70" i="55" s="1"/>
  <c r="H57" i="55"/>
  <c r="D8" i="6"/>
  <c r="D27" i="1"/>
  <c r="C60" i="54"/>
  <c r="E60" i="54"/>
  <c r="D86" i="54"/>
  <c r="D88" i="54" s="1"/>
  <c r="E86" i="54"/>
  <c r="E88" i="54" s="1"/>
  <c r="C49" i="54"/>
  <c r="E32" i="33"/>
  <c r="H13" i="50"/>
  <c r="H30" i="50"/>
  <c r="I22" i="50"/>
  <c r="H17" i="50"/>
  <c r="I17" i="50"/>
  <c r="H20" i="50"/>
  <c r="I20" i="50"/>
  <c r="H24" i="50"/>
  <c r="I24" i="50"/>
  <c r="H18" i="50"/>
  <c r="H21" i="50"/>
  <c r="I21" i="50"/>
  <c r="H29" i="50"/>
  <c r="H15" i="50"/>
  <c r="I15" i="50"/>
  <c r="H16" i="50"/>
  <c r="I16" i="50"/>
  <c r="H23" i="50"/>
  <c r="I23" i="50"/>
  <c r="G12" i="61"/>
  <c r="G10" i="61" s="1"/>
  <c r="D10" i="61"/>
  <c r="H36" i="38"/>
  <c r="H32" i="61"/>
  <c r="H33" i="38"/>
  <c r="D32" i="38"/>
  <c r="G32" i="38" s="1"/>
  <c r="H31" i="61"/>
  <c r="H32" i="38"/>
  <c r="D51" i="67"/>
  <c r="F51" i="67"/>
  <c r="C51" i="67"/>
  <c r="F9" i="20" s="1"/>
  <c r="F19" i="6"/>
  <c r="G19" i="6" s="1"/>
  <c r="C8" i="6"/>
  <c r="C37" i="23"/>
  <c r="D37" i="23"/>
  <c r="D63" i="23" s="1"/>
  <c r="D66" i="23" s="1"/>
  <c r="C64" i="1"/>
  <c r="F46" i="51"/>
  <c r="F57" i="51" s="1"/>
  <c r="G73" i="51"/>
  <c r="F33" i="2"/>
  <c r="G50" i="2"/>
  <c r="G33" i="2"/>
  <c r="C33" i="2"/>
  <c r="F9" i="52"/>
  <c r="F19" i="52" s="1"/>
  <c r="E49" i="54"/>
  <c r="C78" i="54"/>
  <c r="C86" i="54" s="1"/>
  <c r="C88" i="54" s="1"/>
  <c r="E75" i="55"/>
  <c r="G30" i="42"/>
  <c r="H28" i="50"/>
  <c r="H41" i="62"/>
  <c r="H48" i="62"/>
  <c r="G27" i="42"/>
  <c r="B33" i="2"/>
  <c r="H77" i="62"/>
  <c r="A5" i="71"/>
  <c r="F32" i="65"/>
  <c r="E47" i="62"/>
  <c r="E77" i="62"/>
  <c r="E19" i="16"/>
  <c r="H14" i="50"/>
  <c r="H31" i="62"/>
  <c r="H30" i="62" s="1"/>
  <c r="E30" i="62"/>
  <c r="E8" i="6"/>
  <c r="E31" i="16"/>
  <c r="C40" i="42"/>
  <c r="H41" i="42" s="1"/>
  <c r="G10" i="42"/>
  <c r="F20" i="53"/>
  <c r="F31" i="61"/>
  <c r="F16" i="54"/>
  <c r="D21" i="65"/>
  <c r="C9" i="52"/>
  <c r="C19" i="52" s="1"/>
  <c r="J21" i="52" s="1"/>
  <c r="G51" i="67"/>
  <c r="E40" i="42"/>
  <c r="H43" i="42" s="1"/>
  <c r="D70" i="55"/>
  <c r="D20" i="53"/>
  <c r="G44" i="55"/>
  <c r="F10" i="54"/>
  <c r="E36" i="67"/>
  <c r="E29" i="67" s="1"/>
  <c r="H33" i="67"/>
  <c r="H29" i="67" s="1"/>
  <c r="H51" i="67" s="1"/>
  <c r="C33" i="19"/>
  <c r="E31" i="61"/>
  <c r="E10" i="44" s="1"/>
  <c r="D44" i="55"/>
  <c r="C32" i="65"/>
  <c r="E32" i="65"/>
  <c r="E42" i="67"/>
  <c r="H36" i="67"/>
  <c r="H25" i="67"/>
  <c r="F10" i="6"/>
  <c r="H10" i="6" s="1"/>
  <c r="G9" i="52"/>
  <c r="D33" i="33"/>
  <c r="E20" i="33"/>
  <c r="E33" i="33" s="1"/>
  <c r="H66" i="62"/>
  <c r="E24" i="67"/>
  <c r="D15" i="37"/>
  <c r="G23" i="42"/>
  <c r="D16" i="65"/>
  <c r="H13" i="67"/>
  <c r="G23" i="65"/>
  <c r="G21" i="65" s="1"/>
  <c r="E16" i="67"/>
  <c r="H13" i="62"/>
  <c r="C15" i="44" l="1"/>
  <c r="H16" i="44" s="1"/>
  <c r="D10" i="44"/>
  <c r="G10" i="44" s="1"/>
  <c r="B10" i="45"/>
  <c r="B15" i="44"/>
  <c r="H15" i="44" s="1"/>
  <c r="D23" i="21"/>
  <c r="E23" i="21" s="1"/>
  <c r="C63" i="23"/>
  <c r="C66" i="23" s="1"/>
  <c r="E66" i="23" s="1"/>
  <c r="D38" i="24"/>
  <c r="E6" i="21"/>
  <c r="D11" i="54"/>
  <c r="E11" i="20"/>
  <c r="D9" i="20"/>
  <c r="D15" i="20" s="1"/>
  <c r="D19" i="20" s="1"/>
  <c r="D21" i="20" s="1"/>
  <c r="G52" i="2"/>
  <c r="H73" i="51" s="1"/>
  <c r="H59" i="51"/>
  <c r="G45" i="72"/>
  <c r="H50" i="72" s="1"/>
  <c r="E12" i="62"/>
  <c r="E11" i="62" s="1"/>
  <c r="E10" i="62" s="1"/>
  <c r="E83" i="62" s="1"/>
  <c r="I85" i="62" s="1"/>
  <c r="D11" i="62"/>
  <c r="D10" i="62" s="1"/>
  <c r="E10" i="45"/>
  <c r="E15" i="44"/>
  <c r="H18" i="44" s="1"/>
  <c r="G31" i="61"/>
  <c r="H35" i="61"/>
  <c r="F10" i="44"/>
  <c r="F37" i="75"/>
  <c r="D66" i="1"/>
  <c r="H27" i="37"/>
  <c r="G15" i="37"/>
  <c r="H30" i="37" s="1"/>
  <c r="G75" i="55"/>
  <c r="J89" i="55" s="1"/>
  <c r="H50" i="55"/>
  <c r="H70" i="55" s="1"/>
  <c r="H75" i="55" s="1"/>
  <c r="J84" i="55" s="1"/>
  <c r="I57" i="55"/>
  <c r="I50" i="55" s="1"/>
  <c r="I70" i="55" s="1"/>
  <c r="I75" i="55" s="1"/>
  <c r="J85" i="55" s="1"/>
  <c r="H52" i="67"/>
  <c r="H19" i="6"/>
  <c r="C66" i="1"/>
  <c r="D32" i="80" s="1"/>
  <c r="D31" i="80" s="1"/>
  <c r="H34" i="38"/>
  <c r="D75" i="55"/>
  <c r="J80" i="55" s="1"/>
  <c r="E51" i="67"/>
  <c r="J88" i="55" s="1"/>
  <c r="H60" i="51"/>
  <c r="I47" i="55"/>
  <c r="E32" i="16"/>
  <c r="H47" i="62"/>
  <c r="D31" i="61"/>
  <c r="H33" i="61" s="1"/>
  <c r="J82" i="55"/>
  <c r="J81" i="55"/>
  <c r="J87" i="55"/>
  <c r="F8" i="6"/>
  <c r="H8" i="6" s="1"/>
  <c r="G10" i="6"/>
  <c r="G8" i="6" s="1"/>
  <c r="D83" i="62" l="1"/>
  <c r="I84" i="62" s="1"/>
  <c r="D15" i="44"/>
  <c r="H17" i="44" s="1"/>
  <c r="B23" i="45"/>
  <c r="D10" i="45"/>
  <c r="G10" i="45" s="1"/>
  <c r="F32" i="80"/>
  <c r="E11" i="54"/>
  <c r="E9" i="20"/>
  <c r="E15" i="20" s="1"/>
  <c r="E19" i="20" s="1"/>
  <c r="E21" i="20" s="1"/>
  <c r="D10" i="54"/>
  <c r="D58" i="54"/>
  <c r="D68" i="54"/>
  <c r="D70" i="54" s="1"/>
  <c r="J83" i="55"/>
  <c r="J86" i="55"/>
  <c r="H12" i="62"/>
  <c r="H11" i="62" s="1"/>
  <c r="H10" i="62" s="1"/>
  <c r="H83" i="62" s="1"/>
  <c r="I88" i="62" s="1"/>
  <c r="G15" i="44"/>
  <c r="F10" i="45"/>
  <c r="F15" i="44"/>
  <c r="H19" i="44" s="1"/>
  <c r="E23" i="45"/>
  <c r="G18" i="52"/>
  <c r="F39" i="75"/>
  <c r="G39" i="75" s="1"/>
  <c r="H34" i="61"/>
  <c r="J91" i="55"/>
  <c r="J90" i="55"/>
  <c r="H36" i="61"/>
  <c r="H37" i="38"/>
  <c r="H23" i="45" l="1"/>
  <c r="D23" i="45"/>
  <c r="H25" i="45" s="1"/>
  <c r="D43" i="80"/>
  <c r="F43" i="80" s="1"/>
  <c r="F31" i="80"/>
  <c r="D23" i="54"/>
  <c r="D25" i="54" s="1"/>
  <c r="D27" i="54" s="1"/>
  <c r="D36" i="54" s="1"/>
  <c r="F11" i="54"/>
  <c r="E10" i="54"/>
  <c r="E58" i="54"/>
  <c r="E68" i="54"/>
  <c r="E70" i="54" s="1"/>
  <c r="H20" i="44"/>
  <c r="H26" i="45"/>
  <c r="G23" i="45"/>
  <c r="H28" i="45" s="1"/>
  <c r="G11" i="62"/>
  <c r="G10" i="62" s="1"/>
  <c r="G83" i="62" s="1"/>
  <c r="I87" i="62" s="1"/>
  <c r="F23" i="45"/>
  <c r="H27" i="45" s="1"/>
  <c r="F63" i="51"/>
  <c r="F72" i="51" s="1"/>
  <c r="F73" i="51" s="1"/>
  <c r="F50" i="2"/>
  <c r="F52" i="2" s="1"/>
  <c r="E66" i="1"/>
  <c r="J19" i="52"/>
  <c r="G19" i="52"/>
  <c r="J20" i="52" s="1"/>
  <c r="F12" i="54" l="1"/>
  <c r="E23" i="54"/>
  <c r="E25" i="54" s="1"/>
  <c r="E27" i="54" s="1"/>
  <c r="E36" i="54" s="1"/>
  <c r="H74" i="51"/>
  <c r="E33" i="50"/>
  <c r="H33" i="50" s="1"/>
  <c r="C32" i="50"/>
  <c r="C54" i="50" s="1"/>
  <c r="C224" i="50" l="1"/>
  <c r="I33" i="50"/>
  <c r="C10" i="50"/>
  <c r="B10" i="65" s="1"/>
  <c r="E32" i="50"/>
  <c r="B15" i="42" l="1"/>
  <c r="D15" i="42" s="1"/>
  <c r="B12" i="76"/>
  <c r="C14" i="20"/>
  <c r="B9" i="65"/>
  <c r="B32" i="65" s="1"/>
  <c r="D10" i="65"/>
  <c r="I32" i="50"/>
  <c r="E10" i="50"/>
  <c r="H32" i="50"/>
  <c r="H54" i="50" s="1"/>
  <c r="H224" i="50" s="1"/>
  <c r="E54" i="50"/>
  <c r="C16" i="54" l="1"/>
  <c r="C12" i="20"/>
  <c r="B11" i="76"/>
  <c r="B43" i="76" s="1"/>
  <c r="D12" i="76"/>
  <c r="B14" i="42"/>
  <c r="G15" i="42"/>
  <c r="G14" i="42" s="1"/>
  <c r="G40" i="42" s="1"/>
  <c r="H45" i="42" s="1"/>
  <c r="H10" i="50"/>
  <c r="I10" i="50"/>
  <c r="E224" i="50"/>
  <c r="I224" i="50" s="1"/>
  <c r="I54" i="50"/>
  <c r="D9" i="65"/>
  <c r="D32" i="65" s="1"/>
  <c r="G10" i="65"/>
  <c r="G9" i="65" s="1"/>
  <c r="G32" i="65" s="1"/>
  <c r="G12" i="76" l="1"/>
  <c r="G11" i="76" s="1"/>
  <c r="G43" i="76" s="1"/>
  <c r="D11" i="76"/>
  <c r="D43" i="76" s="1"/>
  <c r="F12" i="20"/>
  <c r="C15" i="20"/>
  <c r="C19" i="20" s="1"/>
  <c r="C21" i="20" s="1"/>
  <c r="D14" i="42"/>
  <c r="D40" i="42" s="1"/>
  <c r="H42" i="42" s="1"/>
  <c r="B40" i="42"/>
  <c r="H40" i="42" s="1"/>
  <c r="C15" i="54"/>
  <c r="C68" i="54"/>
  <c r="C70" i="54" s="1"/>
  <c r="C23" i="54" l="1"/>
  <c r="C25" i="54" s="1"/>
  <c r="C27" i="54" s="1"/>
  <c r="C36" i="54" s="1"/>
  <c r="F15" i="54"/>
</calcChain>
</file>

<file path=xl/comments1.xml><?xml version="1.0" encoding="utf-8"?>
<comments xmlns="http://schemas.openxmlformats.org/spreadsheetml/2006/main">
  <authors>
    <author>Claudia</author>
  </authors>
  <commentList>
    <comment ref="C66" author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43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acual en el mismo rubro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F3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Total de Pasivo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G25" author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ETCA-II-10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ETCA-I-02 EN EL MISMO RUBRO</t>
        </r>
      </text>
    </comment>
  </commentList>
</comments>
</file>

<file path=xl/comments7.xml><?xml version="1.0" encoding="utf-8"?>
<comments xmlns="http://schemas.openxmlformats.org/spreadsheetml/2006/main">
  <authors>
    <author>Claudia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ETCA-II-04 EN EL TOTAL DE LA COLUMNA DE EGRESOS DEVENGADO ANUAL.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ETCA-I-03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<sst xmlns="http://schemas.openxmlformats.org/spreadsheetml/2006/main" count="4714" uniqueCount="2531">
  <si>
    <t>Formatos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</si>
  <si>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</si>
  <si>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</si>
  <si>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</si>
  <si>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</si>
  <si>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</si>
  <si>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</si>
  <si>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</si>
  <si>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sobre Pasivos Contingentes</t>
  </si>
  <si>
    <t>Notas a los Estados Financieros</t>
  </si>
  <si>
    <t>II.- Información Presupuestaria</t>
  </si>
  <si>
    <t>Estado Analítico de Ingresos</t>
  </si>
  <si>
    <t>Estado Analítico del Ejercicio Presupuesto de Egresos Detallado-LDF Por Unidad Administrativa</t>
  </si>
  <si>
    <t>Conciliacion entre los Egresos Presupuestarios y los Gastos Contables</t>
  </si>
  <si>
    <t xml:space="preserve">Endeudamiento Neto                                                             </t>
  </si>
  <si>
    <t>III.- Información Programática</t>
  </si>
  <si>
    <t xml:space="preserve">Gasto por Categoría Programática    </t>
  </si>
  <si>
    <t xml:space="preserve">Gasto por Proyectos de Inversión  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</si>
  <si>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</si>
  <si>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</si>
  <si>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</si>
  <si>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Relación de Bienes que Componen su Patrimonio</t>
  </si>
  <si>
    <t>Relación de esquemas bursátiles y de coberturas financieras</t>
  </si>
  <si>
    <t>Anexo</t>
  </si>
  <si>
    <t>Análisis de variaciones Programático-Presupuestal</t>
  </si>
  <si>
    <t>Sistema Estatal de Evaluación</t>
  </si>
  <si>
    <t>Estado de Situación Financiera</t>
  </si>
  <si>
    <t xml:space="preserve">                                                                                                                                                                                      (PESOS)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</si>
  <si>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</si>
  <si>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</si>
  <si>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</si>
  <si>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</si>
  <si>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</si>
  <si>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</si>
  <si>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</si>
  <si>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</si>
  <si>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</si>
  <si>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</si>
  <si>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</si>
  <si>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</si>
  <si>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</si>
  <si>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</si>
  <si>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</si>
  <si>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</si>
  <si>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</si>
  <si>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</si>
  <si>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</si>
  <si>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</si>
  <si>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</si>
  <si>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</si>
  <si>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</si>
  <si>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</si>
  <si>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</si>
  <si>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</si>
  <si>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</si>
  <si>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</si>
  <si>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</si>
  <si>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</si>
  <si>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</si>
  <si>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</si>
  <si>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</si>
  <si>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</si>
  <si>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</si>
  <si>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</si>
  <si>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</si>
  <si>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</si>
  <si>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</si>
  <si>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</si>
  <si>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</si>
  <si>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</si>
  <si>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</si>
  <si>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</si>
  <si>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</si>
  <si>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</si>
  <si>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</si>
  <si>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</si>
  <si>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</si>
  <si>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</si>
  <si>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</si>
  <si>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</si>
  <si>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</si>
  <si>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</si>
  <si>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</si>
  <si>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</si>
  <si>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</si>
  <si>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</si>
  <si>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</si>
  <si>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</si>
  <si>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Estado de Situación Financiera -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</si>
  <si>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</si>
  <si>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</si>
  <si>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</si>
  <si>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</si>
  <si>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</si>
  <si>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</si>
  <si>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</si>
  <si>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</si>
  <si>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</si>
  <si>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</si>
  <si>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</si>
  <si>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</si>
  <si>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</si>
  <si>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</si>
  <si>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</si>
  <si>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</si>
  <si>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</si>
  <si>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</si>
  <si>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</si>
  <si>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</si>
  <si>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</si>
  <si>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</si>
  <si>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</si>
  <si>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</si>
  <si>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</si>
  <si>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</si>
  <si>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</si>
  <si>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</si>
  <si>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</si>
  <si>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</si>
  <si>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</si>
  <si>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</si>
  <si>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</si>
  <si>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</si>
  <si>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</si>
  <si>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</si>
  <si>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</si>
  <si>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</si>
  <si>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</si>
  <si>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</si>
  <si>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</si>
  <si>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</si>
  <si>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</si>
  <si>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</si>
  <si>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</si>
  <si>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</si>
  <si>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</si>
  <si>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</si>
  <si>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</si>
  <si>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</si>
  <si>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</si>
  <si>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</si>
  <si>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</si>
  <si>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</si>
  <si>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</si>
  <si>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</si>
  <si>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</si>
  <si>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</si>
  <si>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</si>
  <si>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</si>
  <si>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</si>
  <si>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</si>
  <si>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</si>
  <si>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</si>
  <si>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</si>
  <si>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</si>
  <si>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</si>
  <si>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</si>
  <si>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</si>
  <si>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</si>
  <si>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</si>
  <si>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</si>
  <si>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</si>
  <si>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</si>
  <si>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</si>
  <si>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</si>
  <si>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</si>
  <si>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+b +c +d +e +f +g +h)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</si>
  <si>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</si>
  <si>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</si>
  <si>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</si>
  <si>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</si>
  <si>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</si>
  <si>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</si>
  <si>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</si>
  <si>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</si>
  <si>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</si>
  <si>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</si>
  <si>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</si>
  <si>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</si>
  <si>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</si>
  <si>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</si>
  <si>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(IIB=a + b + c + d + e + f)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</si>
  <si>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</si>
  <si>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</si>
  <si>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</si>
  <si>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</si>
  <si>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</si>
  <si>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IIIA. Hacienda Pública/Patrimonio Contribuido (IIIA =a +b+c)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</si>
  <si>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</si>
  <si>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</si>
  <si>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</si>
  <si>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</si>
  <si>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</si>
  <si>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</si>
  <si>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</si>
  <si>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</si>
  <si>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</si>
  <si>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</si>
  <si>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</si>
  <si>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</si>
  <si>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</si>
  <si>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=II+III)</t>
  </si>
  <si>
    <t xml:space="preserve">                                                                    (PESOS)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</si>
  <si>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</si>
  <si>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</si>
  <si>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</si>
  <si>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</si>
  <si>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</si>
  <si>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</si>
  <si>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</si>
  <si>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</si>
  <si>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</si>
  <si>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</si>
  <si>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</si>
  <si>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</si>
  <si>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</si>
  <si>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</si>
  <si>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</si>
  <si>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</si>
  <si>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</si>
  <si>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</si>
  <si>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</si>
  <si>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</si>
  <si>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</si>
  <si>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</si>
  <si>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</si>
  <si>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</si>
  <si>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</si>
  <si>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</si>
  <si>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</si>
  <si>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</si>
  <si>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</si>
  <si>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</si>
  <si>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</si>
  <si>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</si>
  <si>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</si>
  <si>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</si>
  <si>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</si>
  <si>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</si>
  <si>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</si>
  <si>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</si>
  <si>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</si>
  <si>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</si>
  <si>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</si>
  <si>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</si>
  <si>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</si>
  <si>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</si>
  <si>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</si>
  <si>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</si>
  <si>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</si>
  <si>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</si>
  <si>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</si>
  <si>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</si>
  <si>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</si>
  <si>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</si>
  <si>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</si>
  <si>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</si>
  <si>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</si>
  <si>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</si>
  <si>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</si>
  <si>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 xml:space="preserve">                                                                                                                                       (PESOS)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</si>
  <si>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</si>
  <si>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</si>
  <si>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</si>
  <si>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</si>
  <si>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Total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</si>
  <si>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</si>
  <si>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</si>
  <si>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</si>
  <si>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</si>
  <si>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</si>
  <si>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</si>
  <si>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</si>
  <si>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                                                        (PESOS)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</si>
  <si>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</si>
  <si>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</si>
  <si>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</si>
  <si>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</si>
  <si>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</si>
  <si>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</si>
  <si>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</si>
  <si>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</si>
  <si>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</si>
  <si>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</si>
  <si>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</si>
  <si>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</si>
  <si>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</si>
  <si>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</si>
  <si>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</si>
  <si>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</si>
  <si>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</si>
  <si>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</si>
  <si>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</si>
  <si>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</si>
  <si>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</si>
  <si>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</si>
  <si>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</si>
  <si>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</si>
  <si>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</si>
  <si>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       (PESOS)</t>
  </si>
  <si>
    <t>Saldo
Inicial
1</t>
  </si>
  <si>
    <t>Cargos del Periodo
2</t>
  </si>
  <si>
    <t>Abonos del Periodo
3</t>
  </si>
  <si>
    <t>Saldo
Final
4 (1+2-3)</t>
  </si>
  <si>
    <t>Variación del Periodo
(4-1)</t>
  </si>
  <si>
    <t xml:space="preserve">     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</si>
  <si>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</si>
  <si>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</si>
  <si>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</si>
  <si>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</si>
  <si>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</si>
  <si>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</si>
  <si>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</si>
  <si>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</si>
  <si>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</si>
  <si>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</si>
  <si>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</si>
  <si>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</si>
  <si>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</si>
  <si>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</si>
  <si>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</si>
  <si>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</si>
  <si>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</si>
  <si>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</si>
  <si>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</si>
  <si>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</si>
  <si>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</si>
  <si>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</si>
  <si>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</si>
  <si>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</si>
  <si>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</si>
  <si>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</si>
  <si>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</si>
  <si>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</si>
  <si>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</si>
  <si>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</si>
  <si>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</si>
  <si>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</si>
  <si>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</si>
  <si>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</si>
  <si>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</si>
  <si>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</si>
  <si>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</si>
  <si>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</si>
  <si>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</si>
  <si>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</si>
  <si>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</si>
  <si>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</si>
  <si>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</si>
  <si>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</si>
  <si>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</si>
  <si>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</si>
  <si>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</si>
  <si>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</si>
  <si>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</si>
  <si>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</si>
  <si>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</si>
  <si>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</si>
  <si>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</si>
  <si>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</si>
  <si>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</si>
  <si>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</si>
  <si>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</si>
  <si>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</si>
  <si>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</si>
  <si>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</si>
  <si>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</si>
  <si>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</si>
  <si>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</si>
  <si>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</si>
  <si>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</si>
  <si>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</si>
  <si>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</si>
  <si>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</si>
  <si>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</si>
  <si>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</si>
  <si>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</si>
  <si>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</si>
  <si>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</si>
  <si>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</si>
  <si>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</si>
  <si>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</si>
  <si>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</si>
  <si>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</si>
  <si>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</si>
  <si>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</si>
  <si>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</si>
  <si>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</si>
  <si>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</si>
  <si>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</si>
  <si>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</si>
  <si>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(PESOS)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</si>
  <si>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</si>
  <si>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</si>
  <si>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</si>
  <si>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</si>
  <si>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 xml:space="preserve">                                                                                                                     (PESOS)</t>
  </si>
  <si>
    <t xml:space="preserve">        NOTAS A LOS ESTADOS FINANCIEROS                     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</si>
  <si>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</si>
  <si>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</si>
  <si>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</si>
  <si>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</si>
  <si>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</si>
  <si>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</si>
  <si>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</si>
  <si>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</si>
  <si>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</si>
  <si>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</si>
  <si>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</si>
  <si>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</si>
  <si>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</si>
  <si>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</si>
  <si>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</si>
  <si>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</si>
  <si>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</si>
  <si>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</si>
  <si>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</si>
  <si>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</si>
  <si>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</si>
  <si>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</si>
  <si>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</si>
  <si>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</si>
  <si>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</si>
  <si>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</si>
  <si>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</si>
  <si>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</si>
  <si>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</si>
  <si>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</si>
  <si>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</si>
  <si>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</si>
  <si>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</si>
  <si>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</si>
  <si>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</si>
  <si>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</si>
  <si>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</si>
  <si>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</si>
  <si>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</si>
  <si>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Rubros de los Ingresos</t>
  </si>
  <si>
    <t>Ingresos Estimado Original  Anual</t>
  </si>
  <si>
    <t>Ampliaciones y Reducciones           (+ ó -)</t>
  </si>
  <si>
    <t>Ingresos Modificado    Anual</t>
  </si>
  <si>
    <t>Ingresos Devengado Acumulado</t>
  </si>
  <si>
    <t>Ingresos Recaudado    Acumulado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</si>
  <si>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</si>
  <si>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</si>
  <si>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</si>
  <si>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</si>
  <si>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</si>
  <si>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</si>
  <si>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</si>
  <si>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</si>
  <si>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</si>
  <si>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</si>
  <si>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</si>
  <si>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</si>
  <si>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</si>
  <si>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</si>
  <si>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</si>
  <si>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t>Ingresos Derivados de Financiamientos</t>
  </si>
  <si>
    <t>Ingresos Excedentes 1</t>
  </si>
  <si>
    <t>Estado Analitico de Ingresos</t>
  </si>
  <si>
    <t>Por Fuente de Financiamiento</t>
  </si>
  <si>
    <t>Ingresos del Gobierno</t>
  </si>
  <si>
    <t xml:space="preserve">Impuestos </t>
  </si>
  <si>
    <t>Corriente</t>
  </si>
  <si>
    <t>Capital</t>
  </si>
  <si>
    <t>Transferencias, Asignaciones, Subsidios y Otras Ayudas</t>
  </si>
  <si>
    <t>Ingresos de Organismos y  Empresas</t>
  </si>
  <si>
    <t>Cuotas y aportaciones de Seguridad Social</t>
  </si>
  <si>
    <t>Ingresos por ventas de Bienes y Servicios</t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</si>
  <si>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</si>
  <si>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</si>
  <si>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</si>
  <si>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</si>
  <si>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</si>
  <si>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 Ingresos Detallado – LDF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</si>
  <si>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</si>
  <si>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</si>
  <si>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</si>
  <si>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</si>
  <si>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</si>
  <si>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</si>
  <si>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</si>
  <si>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</si>
  <si>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</si>
  <si>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</si>
  <si>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</si>
  <si>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</si>
  <si>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</si>
  <si>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</si>
  <si>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</si>
  <si>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</si>
  <si>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</si>
  <si>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</si>
  <si>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</si>
  <si>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</si>
  <si>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</si>
  <si>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</si>
  <si>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</si>
  <si>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</si>
  <si>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</si>
  <si>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</si>
  <si>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</si>
  <si>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</si>
  <si>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</si>
  <si>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</si>
  <si>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</si>
  <si>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</si>
  <si>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</si>
  <si>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</si>
  <si>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</si>
  <si>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</si>
  <si>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</si>
  <si>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</si>
  <si>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</si>
  <si>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</si>
  <si>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</si>
  <si>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I. Total de Ingresos de Libre Disposición                                                 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</si>
  <si>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</si>
  <si>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</si>
  <si>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</si>
  <si>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</si>
  <si>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</si>
  <si>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</si>
  <si>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</si>
  <si>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</si>
  <si>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</si>
  <si>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</si>
  <si>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</si>
  <si>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</si>
  <si>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</si>
  <si>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</si>
  <si>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</si>
  <si>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</si>
  <si>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</si>
  <si>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</si>
  <si>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</si>
  <si>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</si>
  <si>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</si>
  <si>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</si>
  <si>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</si>
  <si>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</si>
  <si>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</si>
  <si>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</si>
  <si>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</si>
  <si>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</si>
  <si>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</si>
  <si>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</si>
  <si>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</si>
  <si>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 xml:space="preserve">                                                            (PESOS)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</si>
  <si>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</si>
  <si>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</si>
  <si>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</si>
  <si>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</si>
  <si>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</si>
  <si>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</si>
  <si>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</si>
  <si>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</si>
  <si>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(MENOS)</t>
  </si>
  <si>
    <t>3.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</si>
  <si>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</si>
  <si>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</si>
  <si>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</si>
  <si>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</si>
  <si>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</si>
  <si>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Estado Analítico del Ejercicio Presupuesto de Egresos</t>
  </si>
  <si>
    <t>Clasificación por Objeto del Gasto (Capítulo y Concepto)</t>
  </si>
  <si>
    <t xml:space="preserve">                                                                                                                                                     (PESOS)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</si>
  <si>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</si>
  <si>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</si>
  <si>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</si>
  <si>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</si>
  <si>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</si>
  <si>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</si>
  <si>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</si>
  <si>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</si>
  <si>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</si>
  <si>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</si>
  <si>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</si>
  <si>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</si>
  <si>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</si>
  <si>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</si>
  <si>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</si>
  <si>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</si>
  <si>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</si>
  <si>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</si>
  <si>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</si>
  <si>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</si>
  <si>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</si>
  <si>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</si>
  <si>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</si>
  <si>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</si>
  <si>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</si>
  <si>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</si>
  <si>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</si>
  <si>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</si>
  <si>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</si>
  <si>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</si>
  <si>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</si>
  <si>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</si>
  <si>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</si>
  <si>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</si>
  <si>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</si>
  <si>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</si>
  <si>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</si>
  <si>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</si>
  <si>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</si>
  <si>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</si>
  <si>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</si>
  <si>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</si>
  <si>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</si>
  <si>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</si>
  <si>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</si>
  <si>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</si>
  <si>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</si>
  <si>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</si>
  <si>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</si>
  <si>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</si>
  <si>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</si>
  <si>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</si>
  <si>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</si>
  <si>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</si>
  <si>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</si>
  <si>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</si>
  <si>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</si>
  <si>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</si>
  <si>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</si>
  <si>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</si>
  <si>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</si>
  <si>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</si>
  <si>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</si>
  <si>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</si>
  <si>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</si>
  <si>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</si>
  <si>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</si>
  <si>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</si>
  <si>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</si>
  <si>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</si>
  <si>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</si>
  <si>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</si>
  <si>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</si>
  <si>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</si>
  <si>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</si>
  <si>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</si>
  <si>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</si>
  <si>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</si>
  <si>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</si>
  <si>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</si>
  <si>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</si>
  <si>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</si>
  <si>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</si>
  <si>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</si>
  <si>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</si>
  <si>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</si>
  <si>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</si>
  <si>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</si>
  <si>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</si>
  <si>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</si>
  <si>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</si>
  <si>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</si>
  <si>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</si>
  <si>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</si>
  <si>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</si>
  <si>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</si>
  <si>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</si>
  <si>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</si>
  <si>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</si>
  <si>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</si>
  <si>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</si>
  <si>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</si>
  <si>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</si>
  <si>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</si>
  <si>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</si>
  <si>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</si>
  <si>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</si>
  <si>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</si>
  <si>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</si>
  <si>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</si>
  <si>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</si>
  <si>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</si>
  <si>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</si>
  <si>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</si>
  <si>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</si>
  <si>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</si>
  <si>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</si>
  <si>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</si>
  <si>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</si>
  <si>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</si>
  <si>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</si>
  <si>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</si>
  <si>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</si>
  <si>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</si>
  <si>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</si>
  <si>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</si>
  <si>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</si>
  <si>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</si>
  <si>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</si>
  <si>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</si>
  <si>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</si>
  <si>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</si>
  <si>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</si>
  <si>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</si>
  <si>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</si>
  <si>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</si>
  <si>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</si>
  <si>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</si>
  <si>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</si>
  <si>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</si>
  <si>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</si>
  <si>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</si>
  <si>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</si>
  <si>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 xml:space="preserve">                                                                                                                                (PESOS)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</si>
  <si>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</si>
  <si>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</si>
  <si>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</si>
  <si>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</si>
  <si>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</si>
  <si>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</si>
  <si>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</si>
  <si>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</si>
  <si>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</si>
  <si>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</si>
  <si>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</si>
  <si>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</si>
  <si>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</si>
  <si>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</si>
  <si>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</si>
  <si>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</si>
  <si>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 xml:space="preserve">                                                                                                                                                         (PESOS)</t>
  </si>
  <si>
    <t>Clasificación Administrativa</t>
  </si>
  <si>
    <t>Pagado</t>
  </si>
  <si>
    <t>I. Gasto No Etiquetado</t>
  </si>
  <si>
    <t>(I=A+B+C+D+E+F+G+H)</t>
  </si>
  <si>
    <t>II. Gasto Etiquetado</t>
  </si>
  <si>
    <t>(II=A+B+C+D+E+F+G+H)</t>
  </si>
  <si>
    <t>Clasificación Administrativa (Por Poderes)</t>
  </si>
  <si>
    <t xml:space="preserve">                                                                                                                                     (PESOS)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</si>
  <si>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</si>
  <si>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</si>
  <si>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</si>
  <si>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</si>
  <si>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</si>
  <si>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 xml:space="preserve">                                                                                                                                      (PESOS)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</si>
  <si>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</si>
  <si>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</si>
  <si>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</si>
  <si>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</si>
  <si>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</si>
  <si>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</si>
  <si>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</si>
  <si>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</si>
  <si>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</si>
  <si>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</si>
  <si>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</si>
  <si>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</si>
  <si>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</si>
  <si>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</si>
  <si>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</si>
  <si>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</si>
  <si>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</si>
  <si>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</si>
  <si>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</si>
  <si>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</si>
  <si>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</si>
  <si>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</si>
  <si>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</si>
  <si>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</si>
  <si>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</si>
  <si>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</si>
  <si>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</si>
  <si>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</si>
  <si>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</si>
  <si>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</si>
  <si>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</si>
  <si>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</si>
  <si>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</si>
  <si>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</si>
  <si>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</si>
  <si>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</si>
  <si>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</si>
  <si>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</si>
  <si>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</si>
  <si>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</si>
  <si>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</si>
  <si>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</si>
  <si>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</si>
  <si>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</si>
  <si>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</si>
  <si>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</si>
  <si>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</si>
  <si>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</si>
  <si>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</si>
  <si>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</si>
  <si>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</si>
  <si>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</si>
  <si>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</si>
  <si>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</si>
  <si>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</si>
  <si>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</si>
  <si>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</si>
  <si>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</si>
  <si>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</si>
  <si>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</si>
  <si>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</si>
  <si>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</si>
  <si>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</si>
  <si>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</si>
  <si>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</si>
  <si>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</si>
  <si>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</si>
  <si>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</si>
  <si>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</si>
  <si>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</si>
  <si>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</si>
  <si>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</si>
  <si>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</si>
  <si>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</si>
  <si>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 xml:space="preserve">                               (PESOS)</t>
  </si>
  <si>
    <t>Ejercicio del Presupuesto por
Partida  /  Descripción</t>
  </si>
  <si>
    <t>% Avance Anual</t>
  </si>
  <si>
    <t>(7= 4/3)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</si>
  <si>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</si>
  <si>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</si>
  <si>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</si>
  <si>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</si>
  <si>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</si>
  <si>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</si>
  <si>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</si>
  <si>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</si>
  <si>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</si>
  <si>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</si>
  <si>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</si>
  <si>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</si>
  <si>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</si>
  <si>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</si>
  <si>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</si>
  <si>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</si>
  <si>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</si>
  <si>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</si>
  <si>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</si>
  <si>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</si>
  <si>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</si>
  <si>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…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</si>
  <si>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</si>
  <si>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</si>
  <si>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</si>
  <si>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</si>
  <si>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</si>
  <si>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</si>
  <si>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</si>
  <si>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</si>
  <si>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</si>
  <si>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</si>
  <si>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</si>
  <si>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</si>
  <si>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</si>
  <si>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</si>
  <si>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</si>
  <si>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</si>
  <si>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</si>
  <si>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 xml:space="preserve">2. Egresos Presupuestarios no contables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</si>
  <si>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</si>
  <si>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</si>
  <si>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</si>
  <si>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</si>
  <si>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</si>
  <si>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</si>
  <si>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</si>
  <si>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</si>
  <si>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</si>
  <si>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</si>
  <si>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</si>
  <si>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</si>
  <si>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</si>
  <si>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</si>
  <si>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</si>
  <si>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Adeudos de ejercicios fiscales anteriores (ADEFAS)</t>
  </si>
  <si>
    <t>Otros Egresos Presupuestales No Contables</t>
  </si>
  <si>
    <t>3.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</si>
  <si>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</si>
  <si>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</si>
  <si>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</si>
  <si>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</si>
  <si>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</si>
  <si>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</si>
  <si>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</si>
  <si>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</si>
  <si>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</si>
  <si>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</si>
  <si>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</si>
  <si>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</si>
  <si>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</si>
  <si>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</si>
  <si>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</si>
  <si>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</si>
  <si>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</si>
  <si>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</si>
  <si>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</si>
  <si>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</si>
  <si>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 xml:space="preserve">                                                                                          (pesos)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</si>
  <si>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</si>
  <si>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</si>
  <si>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</si>
  <si>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</si>
  <si>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</si>
  <si>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</si>
  <si>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</si>
  <si>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</si>
  <si>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</si>
  <si>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</si>
  <si>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</si>
  <si>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</si>
  <si>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</si>
  <si>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</si>
  <si>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</si>
  <si>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</si>
  <si>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</si>
  <si>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</si>
  <si>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</si>
  <si>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</si>
  <si>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</si>
  <si>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</si>
  <si>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</si>
  <si>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</si>
  <si>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</si>
  <si>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</si>
  <si>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</si>
  <si>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</si>
  <si>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</si>
  <si>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</si>
  <si>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</si>
  <si>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</si>
  <si>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</si>
  <si>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</si>
  <si>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</si>
  <si>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</si>
  <si>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 xml:space="preserve"> Sistema Estatal de Evaluación</t>
  </si>
  <si>
    <t>Gastos por proyectos de Inversión</t>
  </si>
  <si>
    <t xml:space="preserve">                 (pesos)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</si>
  <si>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</si>
  <si>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</si>
  <si>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</si>
  <si>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</si>
  <si>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</si>
  <si>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Se deberán informar con todas las fuentes del recurso.</t>
  </si>
  <si>
    <t>Ya sean obras con Recurso Federal, Recurso Estatal e Ingresos Propios del ente Público.</t>
  </si>
  <si>
    <t>Indicadores de Postura Fiscal</t>
  </si>
  <si>
    <t xml:space="preserve">                                                       (pesos)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</si>
  <si>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</si>
  <si>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</si>
  <si>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</si>
  <si>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</si>
  <si>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</si>
  <si>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</si>
  <si>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</si>
  <si>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</si>
  <si>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</si>
  <si>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</si>
  <si>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</si>
  <si>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</si>
  <si>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</si>
  <si>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</si>
  <si>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</si>
  <si>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RECOMENDACIONES CONAC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</si>
  <si>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</si>
  <si>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</si>
  <si>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</si>
  <si>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</si>
  <si>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</si>
  <si>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</si>
  <si>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</si>
  <si>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</si>
  <si>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</si>
  <si>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</si>
  <si>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7.5"/>
        <color theme="1"/>
        <rFont val="Arial Narrow"/>
        <family val="2"/>
      </rPr>
      <t>1</t>
    </r>
    <r>
      <rPr>
        <b/>
        <sz val="7.5"/>
        <color theme="1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</si>
  <si>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</si>
  <si>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</si>
  <si>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</si>
  <si>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</si>
  <si>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</si>
  <si>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</si>
  <si>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</si>
  <si>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</si>
  <si>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</si>
  <si>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</si>
  <si>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</si>
  <si>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</si>
  <si>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</si>
  <si>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</si>
  <si>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</si>
  <si>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</si>
  <si>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</si>
  <si>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</si>
  <si>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</si>
  <si>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</si>
  <si>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</si>
  <si>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</si>
  <si>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</si>
  <si>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</si>
  <si>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</si>
  <si>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</si>
  <si>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</si>
  <si>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</si>
  <si>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</si>
  <si>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</si>
  <si>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</si>
  <si>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</si>
  <si>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</si>
  <si>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</si>
  <si>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</si>
  <si>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 xml:space="preserve">                              Sistema Estatal de Evaluación</t>
  </si>
  <si>
    <t xml:space="preserve">                Relación de esquemas bursátiles y de coberturas financieras</t>
  </si>
  <si>
    <t xml:space="preserve">          (pesos)</t>
  </si>
  <si>
    <t>Identificacion del  Instrumento</t>
  </si>
  <si>
    <t>Colocación</t>
  </si>
  <si>
    <t>Interés Ganados</t>
  </si>
  <si>
    <t>Valor Actual</t>
  </si>
  <si>
    <t>C=A+B</t>
  </si>
  <si>
    <t xml:space="preserve">Total </t>
  </si>
  <si>
    <t>Otros Instrumentos de Bursatilización</t>
  </si>
  <si>
    <t xml:space="preserve">Total Otros Instrumentos </t>
  </si>
  <si>
    <t>NOTA: se deberán incluir METALES PRECIOSOS en su caso.</t>
  </si>
  <si>
    <t>Matriz de Indicadores de Resultados</t>
  </si>
  <si>
    <t>I.- Información contable</t>
  </si>
  <si>
    <t>ETCA-I-01</t>
  </si>
  <si>
    <t>ETCA-I-02</t>
  </si>
  <si>
    <t>Estado de Situación Financiera-Detallado-LDF</t>
  </si>
  <si>
    <t>ETCA-I-03</t>
  </si>
  <si>
    <t>ETCA-I-04</t>
  </si>
  <si>
    <t>ETCA-I-05</t>
  </si>
  <si>
    <t>ETCA-I-06</t>
  </si>
  <si>
    <t>ETCA-I-07</t>
  </si>
  <si>
    <t>ETCA-I-08</t>
  </si>
  <si>
    <t>ETCA-I-09</t>
  </si>
  <si>
    <t>ETCA-I-10</t>
  </si>
  <si>
    <t>Informe Analítico de Obligaciones Diferentes de Financiamiento-LDF</t>
  </si>
  <si>
    <t>ETCA-I-11</t>
  </si>
  <si>
    <t>ETCA-I-12</t>
  </si>
  <si>
    <t>ETCA-II-01</t>
  </si>
  <si>
    <t>ETCA-II-02</t>
  </si>
  <si>
    <t xml:space="preserve">Estado Analítico de Ingresos Detallado-LDF                                 </t>
  </si>
  <si>
    <t>ETCA-II-03</t>
  </si>
  <si>
    <t xml:space="preserve">Conciliación entre los Ingresos Presupuestarios y Contables      </t>
  </si>
  <si>
    <t>ETCA-II-04</t>
  </si>
  <si>
    <t>ETCA-II-05</t>
  </si>
  <si>
    <t>Estado Analítico del Ejercicio Presupuesto de Egresos Detallado-LDF</t>
  </si>
  <si>
    <t>Clasificación Por Objeto del Gasto</t>
  </si>
  <si>
    <t>ETCA-II-06</t>
  </si>
  <si>
    <t>Clasificación Económica (Por Tipo de Gasto)</t>
  </si>
  <si>
    <t>ETCA-II-07</t>
  </si>
  <si>
    <t>Por Unidad Administrativa</t>
  </si>
  <si>
    <t>ETCA-II-08</t>
  </si>
  <si>
    <t>ETCA-II-09</t>
  </si>
  <si>
    <t>Clasificación Administrativa, Por Poderes</t>
  </si>
  <si>
    <t>ETCA-II-10</t>
  </si>
  <si>
    <t>Clasificación Administrativa, Por tipo de Organismo o Entidad Paraestatal</t>
  </si>
  <si>
    <t>ETCA-II-11</t>
  </si>
  <si>
    <t>ETCA-II-12</t>
  </si>
  <si>
    <t>Estado Analítico del Ejercicio Presupuesto de Egresos -Detallado-LDF</t>
  </si>
  <si>
    <t>ETCA-II-13</t>
  </si>
  <si>
    <t>ETCA-II-14</t>
  </si>
  <si>
    <t xml:space="preserve">Estado Analítico del Ejercicio Presupuesto de Egresos - Detallado-LDF  </t>
  </si>
  <si>
    <t>ETCA-II-15</t>
  </si>
  <si>
    <t>Conciliación entre los Egresos Presupuestarios y los Gastos Contables</t>
  </si>
  <si>
    <t>ETCA-II-16</t>
  </si>
  <si>
    <t>ETCA-II-17</t>
  </si>
  <si>
    <t xml:space="preserve">Intereses de la Deuda                                                        </t>
  </si>
  <si>
    <t>ETCA-III-01</t>
  </si>
  <si>
    <t>ETCA-III-02</t>
  </si>
  <si>
    <t>Gasto por Programa Presupuestario</t>
  </si>
  <si>
    <t>ETCA-III-03</t>
  </si>
  <si>
    <t>ETCA-III-04</t>
  </si>
  <si>
    <t xml:space="preserve">Informe de Avance Programático </t>
  </si>
  <si>
    <t>ETCA-III-05</t>
  </si>
  <si>
    <t xml:space="preserve">IV.- Información Complementaria-Anexos. </t>
  </si>
  <si>
    <t>ETCA-IV-01</t>
  </si>
  <si>
    <t>ETCA-IV-02</t>
  </si>
  <si>
    <t>ETCA-IV-03</t>
  </si>
  <si>
    <t>ETCA-IV-04</t>
  </si>
  <si>
    <t>ETCA-IV-05</t>
  </si>
  <si>
    <t>Listado de Formatos ETCA "Evaluación Trimestral Contabilidad Armonizada"</t>
  </si>
  <si>
    <t>Monto pagado de la inversión al XX de XXXXXX de 2017 (k)</t>
  </si>
  <si>
    <t>Monto pagado de la inversión actualizado al XX de XXXXXX de 2017 (l)</t>
  </si>
  <si>
    <t>Saldo pendiente por pagar de la inversión al XX de XXXXXX de 2017 (m = g – l)</t>
  </si>
  <si>
    <t xml:space="preserve">                                                                              (PESOS)</t>
  </si>
  <si>
    <t>Nombre del Programa Presupeustario</t>
  </si>
  <si>
    <t>Eje 6 Gobierno Promotor de los Derechos Humanos e Igualdad de Género</t>
  </si>
  <si>
    <t>Eje 5 Gobierno Eficiente, Innovador, Transparente y con Sensibilidad Social</t>
  </si>
  <si>
    <t>Eje 4 Todos los Sonorenses Todas las Oportunidades</t>
  </si>
  <si>
    <t>Eje 3 Economía con Futuro</t>
  </si>
  <si>
    <t>Eje 2 Sonora y Ciudades con Calidad de Vida</t>
  </si>
  <si>
    <t xml:space="preserve">Eje 1 Sonora en Paz y Tranquilidad </t>
  </si>
  <si>
    <t>Gasto Por Programa Presupuestario</t>
  </si>
  <si>
    <t>Centro de Evaluacion y Control de Confianza del Estado de Sonora</t>
  </si>
  <si>
    <t>Reviso</t>
  </si>
  <si>
    <t>Lic. Juan Carlos Salazar Platt</t>
  </si>
  <si>
    <t>Director Administrativo</t>
  </si>
  <si>
    <t>Peso</t>
  </si>
  <si>
    <t>México</t>
  </si>
  <si>
    <t>No Aplica</t>
  </si>
  <si>
    <t>Direccion Administrativa</t>
  </si>
  <si>
    <t>Direccion Juridica</t>
  </si>
  <si>
    <t>Direccion de Tecnologia y Sistemas</t>
  </si>
  <si>
    <t>direccion de Evaluacion Psicologica</t>
  </si>
  <si>
    <t>Direccion de Evaluacion de Poligrafia</t>
  </si>
  <si>
    <t>Direccion General</t>
  </si>
  <si>
    <t>Direccion de iInvestigacion Socioeconomica</t>
  </si>
  <si>
    <t>Direccion de Evaluacion Medica Toxicologica</t>
  </si>
  <si>
    <t>Direccion General de Desarrollo Organizacional y Planeacion</t>
  </si>
  <si>
    <t>Aportaciones de Seguridad Social</t>
  </si>
  <si>
    <t>Cuotas por Seguro de Vida al ISSSTESON</t>
  </si>
  <si>
    <t>Cuotas Por Seguro de Retiro al ISSSTESON</t>
  </si>
  <si>
    <t>Asignacion para prestamos a Corto Plazo</t>
  </si>
  <si>
    <t>Otras Prestaciones de Seguridad Social</t>
  </si>
  <si>
    <t>Mantenimiento Hospitalario</t>
  </si>
  <si>
    <t>Aportaciones para la Atencion a Enfermedades Preexistentes</t>
  </si>
  <si>
    <t>Cuotas por Servicio Medico ISSSTESON</t>
  </si>
  <si>
    <t>Asignacion para prestamos Prendarios</t>
  </si>
  <si>
    <t>Aportaciones a Fondo de Vivienda</t>
  </si>
  <si>
    <t>Cuotas al FOVISSSTESON</t>
  </si>
  <si>
    <t>Aportaciones al Sistema para el Retiro</t>
  </si>
  <si>
    <t>Pagos de Defunciones, Pensiones y Jubilaciones</t>
  </si>
  <si>
    <t>Aportaciones para Seguros</t>
  </si>
  <si>
    <t>Seguro Retiro Estatal</t>
  </si>
  <si>
    <t>Otras Cuotas de Seguros Colectivos</t>
  </si>
  <si>
    <t>Seguro por defuncion familiar</t>
  </si>
  <si>
    <t>Otras prestaciones sociales y económicas</t>
  </si>
  <si>
    <t>Indemnizaciones</t>
  </si>
  <si>
    <t>Materiales de administración</t>
  </si>
  <si>
    <t>Materiales, útiles y equipos menores de oficina</t>
  </si>
  <si>
    <t>Materiales, utiles y equipos menores de oficina</t>
  </si>
  <si>
    <t>Materiales y útiles de impresión y reproducción</t>
  </si>
  <si>
    <t>Materiales y Utiles de Impresión y reproducción</t>
  </si>
  <si>
    <t>Materiales, utiles y equipos menores de Tec.de la Inf.</t>
  </si>
  <si>
    <t>Materiales, utiles para el Proc.de Eq.y Bienes Informaticos</t>
  </si>
  <si>
    <t>Material impreso e información digital</t>
  </si>
  <si>
    <t>Material para información</t>
  </si>
  <si>
    <t>Material de limpieza</t>
  </si>
  <si>
    <t>Materiales para Registro e Ident. De Bienes y Personas</t>
  </si>
  <si>
    <t>Placas, Engomados, Calcamonias y Hologramas</t>
  </si>
  <si>
    <t>Productos Alimenticios  para personas</t>
  </si>
  <si>
    <t>Productos alimenticios para el personal en las instalaciones</t>
  </si>
  <si>
    <t>Adquisición Agua Potable</t>
  </si>
  <si>
    <t>Utensilios para el servicio de alimentación</t>
  </si>
  <si>
    <t>Utensilios para servicio de Alim.</t>
  </si>
  <si>
    <t>Materiales y artículos de construcción y de reparación</t>
  </si>
  <si>
    <t>Material eléctrico y electrónico</t>
  </si>
  <si>
    <t>Material Electrico y electronico</t>
  </si>
  <si>
    <t>Material complementario</t>
  </si>
  <si>
    <t>Materiales complementarios</t>
  </si>
  <si>
    <t>Otros materiales y articulos de Construccion y reparacion</t>
  </si>
  <si>
    <t>Productos quimícos, famacéuticos y de laboratorio</t>
  </si>
  <si>
    <t>Medicinas y productos famacéuticos</t>
  </si>
  <si>
    <t>Fertilizantes Pesticidas</t>
  </si>
  <si>
    <t>Medicinas y productos farmaceuticos</t>
  </si>
  <si>
    <t>Combustibles, lubricantes y aditivos</t>
  </si>
  <si>
    <t>Combustibles</t>
  </si>
  <si>
    <t>Vestuarios, Blancos,Prendas de Seguridad y Proteccion Personal</t>
  </si>
  <si>
    <t>Vestuarios y Uniformes</t>
  </si>
  <si>
    <t>Herramientas, refacciones y accesorios menores</t>
  </si>
  <si>
    <t>Herramientas menores</t>
  </si>
  <si>
    <t>Refacciones y Accesorios menores de Edificios</t>
  </si>
  <si>
    <t>Refacciones y Accesorios menores de Mob. Eq.de Admon.</t>
  </si>
  <si>
    <t>Refacciones y accesorios menores de equipo de computo y tecnologías de la información</t>
  </si>
  <si>
    <t>Refacc.y Accesorios Menores de Eq.de Transporte</t>
  </si>
  <si>
    <t>Refacciones y Accesorios Menores de Eq.de Transporte</t>
  </si>
  <si>
    <t>Refacciones y accesorios menores de maquinaria y otros equipos</t>
  </si>
  <si>
    <t>Refacciones y Accesorios y Otros Bienes Muebles</t>
  </si>
  <si>
    <t>Servicios básicos</t>
  </si>
  <si>
    <t>Energía eléctrica</t>
  </si>
  <si>
    <t>Energia eléctrica</t>
  </si>
  <si>
    <t>Agua</t>
  </si>
  <si>
    <t>Telefonía tradicional</t>
  </si>
  <si>
    <t>Telefonia Celular</t>
  </si>
  <si>
    <t>Servicios de Telecomunicaciones y satelites</t>
  </si>
  <si>
    <t>Servicios de acceso a internet, redes y procesamiento de información</t>
  </si>
  <si>
    <t>Servicio de  Acceso a Internet, redes y procesamientos de informacion</t>
  </si>
  <si>
    <t>Servicios postales y telegráficos</t>
  </si>
  <si>
    <t>Servicio Postal</t>
  </si>
  <si>
    <t>Servicio de arrendamiento</t>
  </si>
  <si>
    <t>Arrendamiento de mobiliario y equipo de administración, educacional y recreativo</t>
  </si>
  <si>
    <t>Arrendamiento de muebles, maquinaria y equipo</t>
  </si>
  <si>
    <t>Patentes, Regalias y Otros</t>
  </si>
  <si>
    <t>Otros arrendamientos</t>
  </si>
  <si>
    <t>Servicios profesionales, científicos, técnicos y otros servicios</t>
  </si>
  <si>
    <t>Servicios legales, de contabilidad, auditorias y relacionados</t>
  </si>
  <si>
    <t>Servicios legales, de contabilidad, auditorias
 y relacionados</t>
  </si>
  <si>
    <t>Servicios de consultoría en tecnologías de la información</t>
  </si>
  <si>
    <t>Servicios de Informática</t>
  </si>
  <si>
    <t>Servicios de Capacitacion</t>
  </si>
  <si>
    <t>Servicios de apoyo administrativo, traducción, fotocopiado e impresión</t>
  </si>
  <si>
    <t>Licitaciones convenios y convocatorias</t>
  </si>
  <si>
    <t>Servicios de vigilancia</t>
  </si>
  <si>
    <t>Servicio de vigilancia</t>
  </si>
  <si>
    <t>Servicios financieros, bancarios y comerciales</t>
  </si>
  <si>
    <t>Servicios financieros y bancarios</t>
  </si>
  <si>
    <t>Seguros de bienes patrimoniales</t>
  </si>
  <si>
    <t>Servicios mantenimiento y conservación e instalación</t>
  </si>
  <si>
    <t>Conservación y mantenimiento menor de inmuebles</t>
  </si>
  <si>
    <t>Mnto y conservacion de inmuebles</t>
  </si>
  <si>
    <t>Instalación, reparación y mantenimiento de mobiliario y equipo de administración, educacional y recreativo</t>
  </si>
  <si>
    <t>Mant. y cons. de mob y equipo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</si>
  <si>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</si>
  <si>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</si>
  <si>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</si>
  <si>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</si>
  <si>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de equipo de transporte</t>
  </si>
  <si>
    <t>Instalación, reparación y mantenimiento de maquinaria, otros equipos y herramientas</t>
  </si>
  <si>
    <t>Mnto y conservación de maq y equipo</t>
  </si>
  <si>
    <t>Mnto y conservación de herraminetas,maq y otros equipos</t>
  </si>
  <si>
    <t>Servicios de limpieza y manejo de desechos</t>
  </si>
  <si>
    <t>Servicios de traslado y viáticos</t>
  </si>
  <si>
    <t>Pasajes aéreos</t>
  </si>
  <si>
    <t>Pasajes aereos</t>
  </si>
  <si>
    <t>Viáticos en el país</t>
  </si>
  <si>
    <t>Viaticos</t>
  </si>
  <si>
    <t>Gastos de camino</t>
  </si>
  <si>
    <t>Otros servicios de traslado y hospedaje</t>
  </si>
  <si>
    <t>Cuotas</t>
  </si>
  <si>
    <t>Servicios Diversos</t>
  </si>
  <si>
    <t>Otros servicios generales</t>
  </si>
  <si>
    <t>Subrogados</t>
  </si>
  <si>
    <t>Bienes muebles, inmuebles e intangibles</t>
  </si>
  <si>
    <t>Muebles de oficina y estantería</t>
  </si>
  <si>
    <t>Muebles de Oficina y estanteria</t>
  </si>
  <si>
    <t>Equipo de cómputo y de tecnologías de la información</t>
  </si>
  <si>
    <t>Bienes informáticos</t>
  </si>
  <si>
    <t>Otros mobiliarios y equipo de administración</t>
  </si>
  <si>
    <t>Otros mobiliarios y equipo de Administración</t>
  </si>
  <si>
    <t>Equipo y aparatos audiovisuales</t>
  </si>
  <si>
    <t>Camaras Fotograficas y de Video</t>
  </si>
  <si>
    <t>Instrumental medico y de laboratorio</t>
  </si>
  <si>
    <t>Sistemas de Aire Acondicionado, Calefacción y de Refrigeración Industrial y Comercial</t>
  </si>
  <si>
    <t>Equipo de Comunicación y telecomunicacion</t>
  </si>
  <si>
    <t>software</t>
  </si>
  <si>
    <t>Licencias Informáticas e Intelectuales</t>
  </si>
  <si>
    <t xml:space="preserve">Pago de Liquidaciones </t>
  </si>
  <si>
    <t>NO APLICA</t>
  </si>
  <si>
    <t>EL CENTRO DE EVALUACION NO CUENTA CON NINGUN PROYECTO</t>
  </si>
  <si>
    <t>DE INVERSION</t>
  </si>
  <si>
    <t>NO APLICA PARA ESTE CENTRO</t>
  </si>
  <si>
    <t>Pasajes Terrestres</t>
  </si>
  <si>
    <t>Gastos de Ceremonial</t>
  </si>
  <si>
    <t>Centro de Evaluación y Control de Confianza del Estado de Sonora</t>
  </si>
  <si>
    <t>.</t>
  </si>
  <si>
    <t>Maquinaria  y equipo Electrico y Electronico</t>
  </si>
  <si>
    <t>Otros Bienes Inmuebles</t>
  </si>
  <si>
    <t>31 de diciembre de 2017</t>
  </si>
  <si>
    <t>Hacienda Pública / Patrimonio Neto Final del Ejercicio 2017</t>
  </si>
  <si>
    <t>prendas de Seguridad y Proteccion Personal</t>
  </si>
  <si>
    <t>Materiales, Accesorios y Suministros Medicos</t>
  </si>
  <si>
    <t>Servicios Integrales y Otros Servicios</t>
  </si>
  <si>
    <t>Seguros y Fianzas</t>
  </si>
  <si>
    <t>Instalacion, Reparacion y Mtto. De Instr. Medico  y Laboratorio</t>
  </si>
  <si>
    <t>al 31 de diciembre de 2017(d)</t>
  </si>
  <si>
    <t>Otro Mobiliario y Equipo  Educacional y Recreativo</t>
  </si>
  <si>
    <t>Hacienda Pública/Patrimonio Contribuido Neto 2017</t>
  </si>
  <si>
    <t>Hacienda Pública / Patrimonio Generado Neto 2017</t>
  </si>
  <si>
    <t>Exceso o Insuficiencia en la Actualización de la Hacienda Pública/Patrimonio Neto 2017</t>
  </si>
  <si>
    <t>Resultado por Tenencia  de Activos no Monetarios</t>
  </si>
  <si>
    <t>Cambios en la Hacienda Pública / Patrimonio ContribuidoNeto del Ejercicio 2018</t>
  </si>
  <si>
    <t>Variaciones de la Hacienda Pública / Patrimonio Generado Neto 2018</t>
  </si>
  <si>
    <t>Cambios en el Exceso o Insuficiencia en la Actualización de la Hacienda Pública/Patrimonio Neo 2018</t>
  </si>
  <si>
    <t>Hacienda Pública / Patrimonio Neto Final 20182018</t>
  </si>
  <si>
    <t>FASP 2018 RECURSO FEDERAL</t>
  </si>
  <si>
    <t>FASP 2018 RECURSO ESTATAÑ</t>
  </si>
  <si>
    <t>7010-1386763</t>
  </si>
  <si>
    <t>7010-1386755</t>
  </si>
  <si>
    <t xml:space="preserve">BANAMEX </t>
  </si>
  <si>
    <t>Releción de Bienes que Componen el Patrimonio</t>
  </si>
  <si>
    <t>Codigo</t>
  </si>
  <si>
    <t>Descripción del Bien</t>
  </si>
  <si>
    <r>
      <t>Valor e</t>
    </r>
    <r>
      <rPr>
        <b/>
        <i/>
        <u/>
        <sz val="11"/>
        <rFont val="Arial"/>
        <family val="2"/>
      </rPr>
      <t>n Libros</t>
    </r>
  </si>
  <si>
    <t>BIENES MUEBLES</t>
  </si>
  <si>
    <t>EQUIPO PURIFICADOR PK 360</t>
  </si>
  <si>
    <t>ARCHIVERO HORIZONTAL 2 GAVETAS T/OFICIO COLOR WENG</t>
  </si>
  <si>
    <t>CAJA FUERTE DE 1.05X.57 MCA. ESTRONGER</t>
  </si>
  <si>
    <t>ESCRITORIO DE 1.20 X .60   FACT. 5573</t>
  </si>
  <si>
    <t>REPARACION Y CAMBIO DE CAJA FUERTE</t>
  </si>
  <si>
    <t>10006-1</t>
  </si>
  <si>
    <t xml:space="preserve"> MESAS DE TRABAJO DE 1.20 X .60</t>
  </si>
  <si>
    <t>10006-2</t>
  </si>
  <si>
    <t xml:space="preserve"> MESAS DE TRABAJO DE 1.20 X .61</t>
  </si>
  <si>
    <t>10006-3</t>
  </si>
  <si>
    <t xml:space="preserve"> MESAS DE TRABAJO DE 1.20 X .62</t>
  </si>
  <si>
    <t>MESA MULTI  USOS DE .60 X .40 CON ENTREPAÑO INTERI</t>
  </si>
  <si>
    <t>MUEBLE ESQUINERO C/CAJONERA TRIPLE COL.WENGUE</t>
  </si>
  <si>
    <t>10009-1</t>
  </si>
  <si>
    <t xml:space="preserve">ESTANTES METALICOS DE 2.20 C/6 ENTREPAÑOS DE 30 </t>
  </si>
  <si>
    <t>10009-2</t>
  </si>
  <si>
    <t xml:space="preserve"> ESTANTES METALICOS DE 2.20 C/6 ENTREPAÑOS DE 31</t>
  </si>
  <si>
    <t>10009-3</t>
  </si>
  <si>
    <t>ESTANTES METALICOS DE 2.20 C/6 ENTREPAÑOS DE 32</t>
  </si>
  <si>
    <t>10009-4</t>
  </si>
  <si>
    <t>ESTANTES METALICOS DE 2.20 C/6 ENTREPAÑOS DE 33</t>
  </si>
  <si>
    <t>ESCRITORIO DE 1.50X.60 C/CAJONERA COL.WENGUE</t>
  </si>
  <si>
    <t xml:space="preserve">MESA DE TRABAJO DE 1.50X.60 CON THERMO ADEHERIDO </t>
  </si>
  <si>
    <t>MANIOBRAS DE ARMADO Y DESARMADO DE MAMPARAS</t>
  </si>
  <si>
    <t>REPARACION DE CUBIERTA A CAJONERA TRIPLE FACT.5558</t>
  </si>
  <si>
    <t xml:space="preserve"> LIBREROS DE PISO CON ENTREPAÑOS</t>
  </si>
  <si>
    <t>1014-1</t>
  </si>
  <si>
    <t>10015-1</t>
  </si>
  <si>
    <t xml:space="preserve"> MESAS DE TRABAJO DE 1.20X.60 COLOR WENGUE</t>
  </si>
  <si>
    <t>10015-2</t>
  </si>
  <si>
    <t>10015-3</t>
  </si>
  <si>
    <t>10015-4</t>
  </si>
  <si>
    <t>10015-5</t>
  </si>
  <si>
    <t>MESA REDONDA DE 1.20 DE DIAMETRO COLOR WENGUE</t>
  </si>
  <si>
    <t>LOCKER PERSONAL 4 CASILLAS</t>
  </si>
  <si>
    <t>10018-1</t>
  </si>
  <si>
    <t>EQUIPO PURIFICADOR DE AGUA PK360</t>
  </si>
  <si>
    <t>10018-2</t>
  </si>
  <si>
    <t>10018-3</t>
  </si>
  <si>
    <t>ASPIRADORA SERIE 776149</t>
  </si>
  <si>
    <t>PROYECTOR BENQ MOD. MP 670.3200 ANSI LUMENES</t>
  </si>
  <si>
    <t>10022-1</t>
  </si>
  <si>
    <t>AUDIFONO CON MICROFONO MICROSOFT LX 3000</t>
  </si>
  <si>
    <t>10022-2</t>
  </si>
  <si>
    <t>AUDIFONO CON MICROFONO MICROSOFT LX 3001</t>
  </si>
  <si>
    <t>10022-3</t>
  </si>
  <si>
    <t>AUDIFONO CON MICROFONO MICROSOFT LX 3002</t>
  </si>
  <si>
    <t>10022-4</t>
  </si>
  <si>
    <t>AUDIFONO CON MICROFONO MICROSOFT LX 3003</t>
  </si>
  <si>
    <t>CAMARA IP PARA INTERIOR MARCA AVTECH</t>
  </si>
  <si>
    <t>ARCHIVEROS VERT.4 GAVETAS CON LLAVE COL.WENGUE</t>
  </si>
  <si>
    <t>10024-1</t>
  </si>
  <si>
    <t>10025-1</t>
  </si>
  <si>
    <t>ESTANTES METALICOS DE 6 ENTREPAÑOS MCA.MECALUX</t>
  </si>
  <si>
    <t>10025-2</t>
  </si>
  <si>
    <t>10025-3</t>
  </si>
  <si>
    <t>10025-4</t>
  </si>
  <si>
    <t>10025-5</t>
  </si>
  <si>
    <t>10027-1</t>
  </si>
  <si>
    <t xml:space="preserve"> BATERIAS DE 4 PLAZAS POLIP.NEGRO BASE CROMO MCA,</t>
  </si>
  <si>
    <t>10027-2</t>
  </si>
  <si>
    <t>10027-3</t>
  </si>
  <si>
    <t>10027-4</t>
  </si>
  <si>
    <t>10028-1</t>
  </si>
  <si>
    <t>BANCA DE 3 PIIEZAS EN POLIP.NEGRO BASE CROMO MCA</t>
  </si>
  <si>
    <t>10028-2</t>
  </si>
  <si>
    <t>10028-3</t>
  </si>
  <si>
    <t>10028-4</t>
  </si>
  <si>
    <t>ESCRITORIO DE GRAPA DE 1.20X.60 FABRICADO EN MEL</t>
  </si>
  <si>
    <t>10029-1</t>
  </si>
  <si>
    <t>10030-1</t>
  </si>
  <si>
    <t>SILLA DE VISITA COLOR NEGRO MCA.ALBAR</t>
  </si>
  <si>
    <t>10030-2</t>
  </si>
  <si>
    <t>10030-3</t>
  </si>
  <si>
    <t>SILLON DE VISITA EN TELA COLOR NEGRO MCA.ALBAR</t>
  </si>
  <si>
    <t>10031.-1</t>
  </si>
  <si>
    <t>SILLA SECRETARIAL</t>
  </si>
  <si>
    <t>CALEFACTORES TIPO TORRE DE 58 CM.</t>
  </si>
  <si>
    <t>10033-1</t>
  </si>
  <si>
    <t>10034-1</t>
  </si>
  <si>
    <t>ESTANTES CON ENTRE PAÑOS DE .30X.85 POSTES DE 2</t>
  </si>
  <si>
    <t>10034-2</t>
  </si>
  <si>
    <t>10034-3</t>
  </si>
  <si>
    <t>10034-4</t>
  </si>
  <si>
    <t>10034-5</t>
  </si>
  <si>
    <t>10034-6</t>
  </si>
  <si>
    <t>10034-7</t>
  </si>
  <si>
    <t>10034-8</t>
  </si>
  <si>
    <t>10034-9</t>
  </si>
  <si>
    <t>10034-10</t>
  </si>
  <si>
    <t>10034-11</t>
  </si>
  <si>
    <t>10034-12</t>
  </si>
  <si>
    <t>10034-13</t>
  </si>
  <si>
    <t>10035-1</t>
  </si>
  <si>
    <t>10035-2</t>
  </si>
  <si>
    <t>10035-3</t>
  </si>
  <si>
    <t>10036-1</t>
  </si>
  <si>
    <t>SILLAS APILABLES PLASTICAS MARCA GENOVA</t>
  </si>
  <si>
    <t>10036-2</t>
  </si>
  <si>
    <t>10036-3</t>
  </si>
  <si>
    <t>10036-4</t>
  </si>
  <si>
    <t>10036-5</t>
  </si>
  <si>
    <t>10037-1</t>
  </si>
  <si>
    <t>ESTANTES METALICOS 6 ENTREPAÑOS DE .30X.85 POSTE</t>
  </si>
  <si>
    <t>10037-2</t>
  </si>
  <si>
    <t>10037-3</t>
  </si>
  <si>
    <t>10037-4</t>
  </si>
  <si>
    <t>10037-5</t>
  </si>
  <si>
    <t>10037-6</t>
  </si>
  <si>
    <t>10037-7</t>
  </si>
  <si>
    <t>TRITURADORA ATIVA HX05 CON CRUZA</t>
  </si>
  <si>
    <t>MICROFONO SHURE 550L</t>
  </si>
  <si>
    <t>10041-1</t>
  </si>
  <si>
    <t>PUPITRE PARA SOCIO ECONOMICO</t>
  </si>
  <si>
    <t>10041-2</t>
  </si>
  <si>
    <t>10041-3</t>
  </si>
  <si>
    <t>10041-4</t>
  </si>
  <si>
    <t>10041-5</t>
  </si>
  <si>
    <t>10041-6</t>
  </si>
  <si>
    <t>10041-7</t>
  </si>
  <si>
    <t>10041-8</t>
  </si>
  <si>
    <t>10041-9</t>
  </si>
  <si>
    <t>10041-10</t>
  </si>
  <si>
    <t>10041-11</t>
  </si>
  <si>
    <t>10041-12</t>
  </si>
  <si>
    <t>10041-13</t>
  </si>
  <si>
    <t>10041-14</t>
  </si>
  <si>
    <t>10041-15</t>
  </si>
  <si>
    <t>10041-16</t>
  </si>
  <si>
    <t>10041-17</t>
  </si>
  <si>
    <t>10041-18</t>
  </si>
  <si>
    <t>10041-19</t>
  </si>
  <si>
    <t>10041-20</t>
  </si>
  <si>
    <t>LOCKER 5 PUERTAS DE 1.80 X.40 X .385 COLOR ARENA</t>
  </si>
  <si>
    <t>10043-1</t>
  </si>
  <si>
    <t>ESTACION DE TRABAJO P/13 USUARIOS C/MAMPARAS "L"</t>
  </si>
  <si>
    <t>10043-2</t>
  </si>
  <si>
    <t>10043-3</t>
  </si>
  <si>
    <t>10043-4</t>
  </si>
  <si>
    <t>10043-5</t>
  </si>
  <si>
    <t>10043-6</t>
  </si>
  <si>
    <t>10044-1</t>
  </si>
  <si>
    <t>SILLAS SECRETARIAL MOD.RS-350 MARCA REQUIEZ</t>
  </si>
  <si>
    <t>10044-2</t>
  </si>
  <si>
    <t>10044-3</t>
  </si>
  <si>
    <t>10044-4</t>
  </si>
  <si>
    <t>10044-5</t>
  </si>
  <si>
    <t>10044-6</t>
  </si>
  <si>
    <t>10044-7</t>
  </si>
  <si>
    <t>10044-8</t>
  </si>
  <si>
    <t>10044-9</t>
  </si>
  <si>
    <t>10044-10</t>
  </si>
  <si>
    <t>10044-11</t>
  </si>
  <si>
    <t>10044-12</t>
  </si>
  <si>
    <t>10044-13</t>
  </si>
  <si>
    <t>10045-1</t>
  </si>
  <si>
    <t xml:space="preserve"> ESTANTES METALICOS DE 2.20 MTS CON 6 CHAROLAS</t>
  </si>
  <si>
    <t>10045-2</t>
  </si>
  <si>
    <t>10045-3</t>
  </si>
  <si>
    <t>10045-4</t>
  </si>
  <si>
    <t>10045-5</t>
  </si>
  <si>
    <t>10045-6</t>
  </si>
  <si>
    <t>10045-7</t>
  </si>
  <si>
    <t>10045-8</t>
  </si>
  <si>
    <t>10045-9</t>
  </si>
  <si>
    <t>10045-10</t>
  </si>
  <si>
    <t>10045-11</t>
  </si>
  <si>
    <t>10045-12</t>
  </si>
  <si>
    <t>10045-13</t>
  </si>
  <si>
    <t>10045-14</t>
  </si>
  <si>
    <t>10045-15</t>
  </si>
  <si>
    <t>10046-1</t>
  </si>
  <si>
    <t xml:space="preserve"> ESTANTES METALICOS 30X85 6 CHAROLAS</t>
  </si>
  <si>
    <t>10046-2</t>
  </si>
  <si>
    <t>10046-3</t>
  </si>
  <si>
    <t>10046-4</t>
  </si>
  <si>
    <t>10047-1</t>
  </si>
  <si>
    <t>ESTANTES METALICOS 50X100 CM 6 CHAROLAS</t>
  </si>
  <si>
    <t>10047-2</t>
  </si>
  <si>
    <t>10047-3</t>
  </si>
  <si>
    <t>10047-4</t>
  </si>
  <si>
    <t>10047-5</t>
  </si>
  <si>
    <t>10047-6</t>
  </si>
  <si>
    <t>10047-7</t>
  </si>
  <si>
    <t>10047-8</t>
  </si>
  <si>
    <t>10048-1</t>
  </si>
  <si>
    <t xml:space="preserve"> BOTE BASURA PLASTICO NEGRO 30 CM</t>
  </si>
  <si>
    <t>10048-2</t>
  </si>
  <si>
    <t>10048-3</t>
  </si>
  <si>
    <t>10048-4</t>
  </si>
  <si>
    <t>10048-5</t>
  </si>
  <si>
    <t>10048-6</t>
  </si>
  <si>
    <t>10048-7</t>
  </si>
  <si>
    <t>10048-8</t>
  </si>
  <si>
    <t>10048-9</t>
  </si>
  <si>
    <t>10048-10</t>
  </si>
  <si>
    <t>10048-11</t>
  </si>
  <si>
    <t>10049-1</t>
  </si>
  <si>
    <t xml:space="preserve"> ARCHIVERO MELAMINA 50X55 CM 3 GAVETAS CON LLAV</t>
  </si>
  <si>
    <t>10049-2</t>
  </si>
  <si>
    <t>10049-3</t>
  </si>
  <si>
    <t>10049-4</t>
  </si>
  <si>
    <t>10049-5</t>
  </si>
  <si>
    <t>10049-6</t>
  </si>
  <si>
    <t>10049-7</t>
  </si>
  <si>
    <t>10049-8</t>
  </si>
  <si>
    <t>10049-9</t>
  </si>
  <si>
    <t>10049-10</t>
  </si>
  <si>
    <t>10049-11</t>
  </si>
  <si>
    <t>10050-1</t>
  </si>
  <si>
    <t>ESCRITORIO MELAMINA 100X600 CM 2 CAJONES CON LL</t>
  </si>
  <si>
    <t>10050-2</t>
  </si>
  <si>
    <t>10050-3</t>
  </si>
  <si>
    <t>10050-4</t>
  </si>
  <si>
    <t>10050-5</t>
  </si>
  <si>
    <t>10050-6</t>
  </si>
  <si>
    <t>10050-7</t>
  </si>
  <si>
    <t>10050-8</t>
  </si>
  <si>
    <t>10050-9</t>
  </si>
  <si>
    <t>10050-10</t>
  </si>
  <si>
    <t>10050-11</t>
  </si>
  <si>
    <t>10051-1</t>
  </si>
  <si>
    <t xml:space="preserve"> SILLA SECRETARIAL TELA RUEDAS,AJUSTE ALTURA </t>
  </si>
  <si>
    <t>10051-2</t>
  </si>
  <si>
    <t>10051-3</t>
  </si>
  <si>
    <t>10051-4</t>
  </si>
  <si>
    <t>10051-5</t>
  </si>
  <si>
    <t>10051-6</t>
  </si>
  <si>
    <t>10051-7</t>
  </si>
  <si>
    <t>10051-8</t>
  </si>
  <si>
    <t>10051-9</t>
  </si>
  <si>
    <t>10051-10</t>
  </si>
  <si>
    <t>10051-11</t>
  </si>
  <si>
    <t>'1 ESTACION DE TRABAJO EN L P/4 USUARIOS EN CRUCET</t>
  </si>
  <si>
    <t>BASE P/MONITOR Y DEBAJO AMPLIFICADOR</t>
  </si>
  <si>
    <t>PORTATECLADO</t>
  </si>
  <si>
    <t>4PORTA CPU</t>
  </si>
  <si>
    <t>10056-1</t>
  </si>
  <si>
    <t>ESTANTES METALICOS 6 ENTREPAÑOS REFORZ 2.20X.85</t>
  </si>
  <si>
    <t>10056-2</t>
  </si>
  <si>
    <t>10056-3</t>
  </si>
  <si>
    <t>10056-4</t>
  </si>
  <si>
    <t>10056-5</t>
  </si>
  <si>
    <t>10056-6</t>
  </si>
  <si>
    <t>10056-7</t>
  </si>
  <si>
    <t>10056-8</t>
  </si>
  <si>
    <t>10056-9</t>
  </si>
  <si>
    <t>10056-10</t>
  </si>
  <si>
    <t>10056-11</t>
  </si>
  <si>
    <t>10056-12</t>
  </si>
  <si>
    <t>10056-13</t>
  </si>
  <si>
    <t>10056-14</t>
  </si>
  <si>
    <t>10056-15</t>
  </si>
  <si>
    <t>10056-16</t>
  </si>
  <si>
    <t>TRITURADORA RMEDIA CRUZ 12HJ</t>
  </si>
  <si>
    <t>TRITURADORA ROYAL 52755</t>
  </si>
  <si>
    <t>TRITURADORA ROYAL 68158</t>
  </si>
  <si>
    <t>LIBRERO SARATOGA 46933</t>
  </si>
  <si>
    <t>TRITURADORA ATIVA EX20</t>
  </si>
  <si>
    <t>TRITURADORA SWINGLE EX10-08</t>
  </si>
  <si>
    <t>10065-1</t>
  </si>
  <si>
    <t>LOCKER 3 PUERTAS CON MAYA METALICA COLOR NEGRO</t>
  </si>
  <si>
    <t>10065-2</t>
  </si>
  <si>
    <t>10065-3</t>
  </si>
  <si>
    <t>10065-4</t>
  </si>
  <si>
    <t>10065-5</t>
  </si>
  <si>
    <t>10065-6</t>
  </si>
  <si>
    <t>10065-7</t>
  </si>
  <si>
    <t>10065-8</t>
  </si>
  <si>
    <t>10065-9</t>
  </si>
  <si>
    <t>10065-10</t>
  </si>
  <si>
    <t>10065-11</t>
  </si>
  <si>
    <t>10065-12</t>
  </si>
  <si>
    <t>10066-1</t>
  </si>
  <si>
    <t xml:space="preserve"> LOCKER CON 4 PUERTAS CON MAYA COLOR NEGRO</t>
  </si>
  <si>
    <t>10066-2</t>
  </si>
  <si>
    <t>10066-3</t>
  </si>
  <si>
    <t>10066-4</t>
  </si>
  <si>
    <t>10066-5</t>
  </si>
  <si>
    <t>10066-6</t>
  </si>
  <si>
    <t>10066-7</t>
  </si>
  <si>
    <t>10066-8</t>
  </si>
  <si>
    <t>10066-9</t>
  </si>
  <si>
    <t>10066-10</t>
  </si>
  <si>
    <t>10066-11</t>
  </si>
  <si>
    <t>10066-12</t>
  </si>
  <si>
    <t>10066-13</t>
  </si>
  <si>
    <t>10066-14</t>
  </si>
  <si>
    <t>10066-15</t>
  </si>
  <si>
    <t>10066-16</t>
  </si>
  <si>
    <t>10066-17</t>
  </si>
  <si>
    <t>10066-18</t>
  </si>
  <si>
    <t>10066-19</t>
  </si>
  <si>
    <t>10066-20</t>
  </si>
  <si>
    <t>10066-21</t>
  </si>
  <si>
    <t>10066-22</t>
  </si>
  <si>
    <t>10066-23</t>
  </si>
  <si>
    <t>10066-24</t>
  </si>
  <si>
    <t>ESTANTERIA AREA DE ARCHIVO Y SISTEMAS</t>
  </si>
  <si>
    <t>TRITURADORA FELLOWES DS-12CS</t>
  </si>
  <si>
    <t>10071-1</t>
  </si>
  <si>
    <t>SILLAS APILABLES PLASTICO NEGRO</t>
  </si>
  <si>
    <t>10071-2</t>
  </si>
  <si>
    <t>10071-3</t>
  </si>
  <si>
    <t>10071-4</t>
  </si>
  <si>
    <t>10071-5</t>
  </si>
  <si>
    <t>10071-6</t>
  </si>
  <si>
    <t>10071-7</t>
  </si>
  <si>
    <t>10071-8</t>
  </si>
  <si>
    <t>10071-9</t>
  </si>
  <si>
    <t>10071-10</t>
  </si>
  <si>
    <t>COCINA P/COMEDOR 10PZAS.CUBIERTA, TINA DOBLE LLAVE</t>
  </si>
  <si>
    <t>LOTE DE 74 CHAROLAS PARA ESTANTES</t>
  </si>
  <si>
    <t>LOTE DE 80 POSTES PARA ESTANTES</t>
  </si>
  <si>
    <t>DESPACHADOR DE AGUA MCA.PURIFCA CAP. 8 LTS</t>
  </si>
  <si>
    <t>GABINETE UNIVERSAL</t>
  </si>
  <si>
    <t>10077-1</t>
  </si>
  <si>
    <t xml:space="preserve"> LIBREROS CHERRY 5 REPISAS OMX</t>
  </si>
  <si>
    <t>10077-2</t>
  </si>
  <si>
    <t>10077-3</t>
  </si>
  <si>
    <t>10077-4</t>
  </si>
  <si>
    <t>10077-5</t>
  </si>
  <si>
    <t>10077-6</t>
  </si>
  <si>
    <t>10077-7</t>
  </si>
  <si>
    <t>10077-8</t>
  </si>
  <si>
    <t>10077-9</t>
  </si>
  <si>
    <t>10077-10</t>
  </si>
  <si>
    <t>10078-1</t>
  </si>
  <si>
    <t>SILLONES EJECUTIVO COLOR NEGRO</t>
  </si>
  <si>
    <t>10078-2</t>
  </si>
  <si>
    <t>10078-3</t>
  </si>
  <si>
    <t>10078-4</t>
  </si>
  <si>
    <t>10078-5</t>
  </si>
  <si>
    <t>10078-6</t>
  </si>
  <si>
    <t>10078-7</t>
  </si>
  <si>
    <t>10078-8</t>
  </si>
  <si>
    <t>10078-9</t>
  </si>
  <si>
    <t>10078-10</t>
  </si>
  <si>
    <t>10078-11</t>
  </si>
  <si>
    <t>10078-12</t>
  </si>
  <si>
    <t>10078-13</t>
  </si>
  <si>
    <t>10078-14</t>
  </si>
  <si>
    <t>10078-15</t>
  </si>
  <si>
    <t>10078-16</t>
  </si>
  <si>
    <t>10078-17</t>
  </si>
  <si>
    <t>10078-18</t>
  </si>
  <si>
    <t>10078-19</t>
  </si>
  <si>
    <t>10078-20</t>
  </si>
  <si>
    <t>10078-21</t>
  </si>
  <si>
    <t>10078-22</t>
  </si>
  <si>
    <t>10078-23</t>
  </si>
  <si>
    <t>10078-24</t>
  </si>
  <si>
    <t>10078-25</t>
  </si>
  <si>
    <t>10078-26</t>
  </si>
  <si>
    <t>10078-27</t>
  </si>
  <si>
    <t>10079-1</t>
  </si>
  <si>
    <t xml:space="preserve"> SILLONES EJECUTIVOS COLOR NEGRO</t>
  </si>
  <si>
    <t>10079-2</t>
  </si>
  <si>
    <t>10079-3</t>
  </si>
  <si>
    <t>10079-4</t>
  </si>
  <si>
    <t>10079-5</t>
  </si>
  <si>
    <t>10079-6</t>
  </si>
  <si>
    <t>10079-7</t>
  </si>
  <si>
    <t>10079-8</t>
  </si>
  <si>
    <t xml:space="preserve"> LIBRERO CHERRY 5 REPISAS OMX</t>
  </si>
  <si>
    <t>TRITUTRADO MARCA SWINGLINE EX22-08</t>
  </si>
  <si>
    <t>TRITURADORA FELLOWEA MOD 125CI</t>
  </si>
  <si>
    <t>TRITURADORA FELLOWES MOD. 125CI</t>
  </si>
  <si>
    <t>TRITURADORA FELLOWES MOD.128CI</t>
  </si>
  <si>
    <t>ARCHIVERO 4 GAVETAS COLOR NEGRO TAMAÑO OFICIO</t>
  </si>
  <si>
    <t>ARCHIVERO VERTICAL 4 GAVETAS COLOR CHOCOLATE CLAVE</t>
  </si>
  <si>
    <t xml:space="preserve">ARCHIVEROVERTICAL 4 GAVETAS COLOR CHOCOLATE </t>
  </si>
  <si>
    <t xml:space="preserve">ARCHIVERO VERTICAL 3 GAVETAS COLR CHOCOLATE </t>
  </si>
  <si>
    <t>ARCHVERO VERTICAL 3 GAVETAS COLOR CHOCOLATE</t>
  </si>
  <si>
    <t>ARCHIVERO VERTICAL 3 GAVETAS COLOR CHOCOLATE</t>
  </si>
  <si>
    <t>ARCHIVERO VERTICAL3 GAVETAS COLOR CHOCOLATE</t>
  </si>
  <si>
    <t>ESCRITORIO 120X60X75X COLOR CHOCOLATE</t>
  </si>
  <si>
    <t>ESCRITORIO 120X60X75 COLOR CHOCOLATE</t>
  </si>
  <si>
    <t>GABINETE METALICO180X90X45 COLOR NEGRO</t>
  </si>
  <si>
    <t>GABINETE METALICO 180X90X45 COLOR NEGRO</t>
  </si>
  <si>
    <t>LIBRERO ABIERTO 4 ENTREPAÑOS 90X35X180 COLOR CHOCO</t>
  </si>
  <si>
    <t xml:space="preserve">PEDESTAL MOVIL 2 CAJONES </t>
  </si>
  <si>
    <t>PESDESTAL MOVIL 2 CAJONES</t>
  </si>
  <si>
    <t>PEDESTAL MOVIL 2 CAJONES</t>
  </si>
  <si>
    <t>MESA DE TRABAJO 120X60X75 COLOR CHOCOLATE</t>
  </si>
  <si>
    <t>MESA TRABAJO DE 120X60XX75 COLOR CHOCOLATE</t>
  </si>
  <si>
    <t>MESA DE TRABAJO DE 120X60X75 COLOR CHOCOLATE</t>
  </si>
  <si>
    <t>MESA CIRCULAR DE 120X75 COLOR CHOCOLATE</t>
  </si>
  <si>
    <t xml:space="preserve"> POSTES METALICOS DE 2.20MTS.CAL.14 GRIS</t>
  </si>
  <si>
    <t>ESCRITORIO EMPOTRABLE COLOR CHOCOLATE 1.68 x 60</t>
  </si>
  <si>
    <t>SILLONES EJECUTICOS LINE 1</t>
  </si>
  <si>
    <t>SILLONES EJECUTICOS LINE 2</t>
  </si>
  <si>
    <t>SERVIDOR HP POLIANT DL 380-G7 CONTROLADORA P4101</t>
  </si>
  <si>
    <t>20002-1</t>
  </si>
  <si>
    <t>SERVIDORES HP POLIANT DL 380 QUAD CORE</t>
  </si>
  <si>
    <t>20002-2</t>
  </si>
  <si>
    <t>20002-3</t>
  </si>
  <si>
    <t>20003-1</t>
  </si>
  <si>
    <t xml:space="preserve"> DISCO DURO PARA SERVIDOR HP 202 2.5" D.P.</t>
  </si>
  <si>
    <t>20003-2</t>
  </si>
  <si>
    <t>20003-3</t>
  </si>
  <si>
    <t>20003-4</t>
  </si>
  <si>
    <t>20003-5</t>
  </si>
  <si>
    <t>20003-6</t>
  </si>
  <si>
    <t>20003-7</t>
  </si>
  <si>
    <t>20003-8</t>
  </si>
  <si>
    <t>TARJETA DE RED PARA SERVIDOR HP</t>
  </si>
  <si>
    <t>SWITCH EXTREME MOD.X250E 48 PUERTOS COLOR VIOLETA</t>
  </si>
  <si>
    <t>20006-1</t>
  </si>
  <si>
    <t>WINDOWS SERVER STANDARD R2 SOPORTA 4 CPU´'S</t>
  </si>
  <si>
    <t>20006-2</t>
  </si>
  <si>
    <t>20006-3</t>
  </si>
  <si>
    <t>20006-4</t>
  </si>
  <si>
    <t>LAPTOP HP 420 S5CG04907MY</t>
  </si>
  <si>
    <t>LAPTOP HP 420 S5CG04907QK</t>
  </si>
  <si>
    <t>LAPTOP  HP 420 S5CG04907T7</t>
  </si>
  <si>
    <t>LAPTOP HP 420 S5CG10202PC</t>
  </si>
  <si>
    <t>LAPTOP HP 420 S5CG10202V7</t>
  </si>
  <si>
    <t>LAPTOP HP S5CG102030W</t>
  </si>
  <si>
    <t>MOUSE MXFOR NOTEBOOK LOG9100000909</t>
  </si>
  <si>
    <t>MALETIN P/LAPTOP HO 15.4" NAYLON HPFW920LA F-3725</t>
  </si>
  <si>
    <t>20015-1</t>
  </si>
  <si>
    <t xml:space="preserve"> NOTEBOOK HP 420 S5CG04907KH</t>
  </si>
  <si>
    <t>20015-2</t>
  </si>
  <si>
    <t xml:space="preserve"> NOTEBOOK HP 420 S5CG04907G8</t>
  </si>
  <si>
    <t>20015-3</t>
  </si>
  <si>
    <t xml:space="preserve"> NOTEBOOK HP 420 S5CG04907FY</t>
  </si>
  <si>
    <t>20015-4</t>
  </si>
  <si>
    <t xml:space="preserve"> NOTEBOOK HP 420 S5CG1020C XL</t>
  </si>
  <si>
    <t>20015-5</t>
  </si>
  <si>
    <t xml:space="preserve"> NOTEBOOK HP 420 S5CG1020C3</t>
  </si>
  <si>
    <t>MALETIN PARA NOTEBOOK HP F-57888</t>
  </si>
  <si>
    <t>SCANER CANNON  P-150  SERIE  FEA41810</t>
  </si>
  <si>
    <t>IPAD WI-FI 3G BLACK-PRSN-SPA 35711058948</t>
  </si>
  <si>
    <t>IPAD SAMART COVER GRAY-ZML</t>
  </si>
  <si>
    <t>DIGITAL AV ADAPTER-BES</t>
  </si>
  <si>
    <t>IPAD CAMERA CONECNTION KIT-SPA 35711057341</t>
  </si>
  <si>
    <t>APLLEDOCK CONNECTOR TO VGA ADAP-BES 57341</t>
  </si>
  <si>
    <t>MICROGARABADORA OLYMPUS V N8</t>
  </si>
  <si>
    <t>CAMARA WEB LOGITEC S/N SERIE</t>
  </si>
  <si>
    <t>MICROFONO OMNI P/CONFERENCIAS S 303.48</t>
  </si>
  <si>
    <t>ARNES PARA MONITOR D/N DE SERIE</t>
  </si>
  <si>
    <t>20028-1</t>
  </si>
  <si>
    <t xml:space="preserve"> SCANNER </t>
  </si>
  <si>
    <t xml:space="preserve">KODAK </t>
  </si>
  <si>
    <t xml:space="preserve">  I 2400 </t>
  </si>
  <si>
    <t>20028-2</t>
  </si>
  <si>
    <t xml:space="preserve">SCANNER </t>
  </si>
  <si>
    <t>20029-1</t>
  </si>
  <si>
    <t xml:space="preserve"> P-150 </t>
  </si>
  <si>
    <t>20029-2</t>
  </si>
  <si>
    <t>20029-3</t>
  </si>
  <si>
    <t>20029-4</t>
  </si>
  <si>
    <t>20029-5</t>
  </si>
  <si>
    <t>20029-6</t>
  </si>
  <si>
    <t>SCANNER</t>
  </si>
  <si>
    <t>20029-7</t>
  </si>
  <si>
    <t>20029-8</t>
  </si>
  <si>
    <t xml:space="preserve">COMPUTADORA </t>
  </si>
  <si>
    <t>HP</t>
  </si>
  <si>
    <t>8200</t>
  </si>
  <si>
    <t>COMPUTADORA CON MINITORRE</t>
  </si>
  <si>
    <t>20044-1</t>
  </si>
  <si>
    <t xml:space="preserve">MONITOR </t>
  </si>
  <si>
    <t>20044-2</t>
  </si>
  <si>
    <t>20044-3</t>
  </si>
  <si>
    <t>20044-4</t>
  </si>
  <si>
    <t>20044-5</t>
  </si>
  <si>
    <t>20044-6</t>
  </si>
  <si>
    <t>20044-7</t>
  </si>
  <si>
    <t>MONITOR</t>
  </si>
  <si>
    <t>20044-8</t>
  </si>
  <si>
    <t>20044-9</t>
  </si>
  <si>
    <t>20044-10</t>
  </si>
  <si>
    <t>20044-11</t>
  </si>
  <si>
    <t>20044-12</t>
  </si>
  <si>
    <t>20044-13</t>
  </si>
  <si>
    <t>20044-14</t>
  </si>
  <si>
    <t>20045-1</t>
  </si>
  <si>
    <t xml:space="preserve"> I2400 </t>
  </si>
  <si>
    <t>20045-2</t>
  </si>
  <si>
    <t>20045-3</t>
  </si>
  <si>
    <t>20045-4</t>
  </si>
  <si>
    <t>20045-5</t>
  </si>
  <si>
    <t>FORTI-AP 220B DOBLE BANDA EN R2 A 300MBPS</t>
  </si>
  <si>
    <t>20046-1</t>
  </si>
  <si>
    <t xml:space="preserve">COMPUTADORA TIPO TSBLET </t>
  </si>
  <si>
    <t>SAMSUNG</t>
  </si>
  <si>
    <t xml:space="preserve"> GT </t>
  </si>
  <si>
    <t xml:space="preserve">NOTEBOOK </t>
  </si>
  <si>
    <t xml:space="preserve"> HP RLITEBOOK</t>
  </si>
  <si>
    <t xml:space="preserve"> 856 OW </t>
  </si>
  <si>
    <t xml:space="preserve"> HP ELITEBOOK</t>
  </si>
  <si>
    <t>MALETIN PARA NOTEBOOK HP 15.4" COLOR NEGRO</t>
  </si>
  <si>
    <t>SWITCH</t>
  </si>
  <si>
    <t>EXTREME</t>
  </si>
  <si>
    <t xml:space="preserve">.X250E-48P </t>
  </si>
  <si>
    <t>SCANNER KODAK F-58938</t>
  </si>
  <si>
    <t>SCANNER MCA. KODAK MOD. I2400 S-47549577</t>
  </si>
  <si>
    <t>20053-1</t>
  </si>
  <si>
    <t>SCANNER MCA. KODAK MOD. I2400 S-47549583</t>
  </si>
  <si>
    <t>MEMORIA DDR2 2GB P/SERVIDOR ML 110G5</t>
  </si>
  <si>
    <t>TECLADO PARA LAPTOP HP0420</t>
  </si>
  <si>
    <t>TECLADO PARA LAPTOP HP 6530B</t>
  </si>
  <si>
    <t>20059-1</t>
  </si>
  <si>
    <t xml:space="preserve"> MEMORIAS HP 26B PC 10600R</t>
  </si>
  <si>
    <t>20059-2</t>
  </si>
  <si>
    <t>20059-3</t>
  </si>
  <si>
    <t>20060-1</t>
  </si>
  <si>
    <t xml:space="preserve"> COMP. PORTATIL HP APROBOOK 6460B XU049LA</t>
  </si>
  <si>
    <t>20060-2</t>
  </si>
  <si>
    <t>20060-3</t>
  </si>
  <si>
    <t>20060-4</t>
  </si>
  <si>
    <t>20060-5</t>
  </si>
  <si>
    <t>20061-1</t>
  </si>
  <si>
    <t>COMPUTADORAS ´PORTATILES HP. MOD.PROBOOK MONITOR</t>
  </si>
  <si>
    <t>20061-2</t>
  </si>
  <si>
    <t>20061-3</t>
  </si>
  <si>
    <t xml:space="preserve">FORTIAP 220B DOBLE BANDA . RADIO 802. 11 ADAPT. </t>
  </si>
  <si>
    <t>20062-1</t>
  </si>
  <si>
    <t>20064-1</t>
  </si>
  <si>
    <t xml:space="preserve">COMPUT DE  ESCR  PROCESADOR IC I3, 4GB </t>
  </si>
  <si>
    <t>COMPAQ</t>
  </si>
  <si>
    <t xml:space="preserve">8200 </t>
  </si>
  <si>
    <t>20064-2</t>
  </si>
  <si>
    <t>20064-3</t>
  </si>
  <si>
    <t>20064-4</t>
  </si>
  <si>
    <t>20064-5</t>
  </si>
  <si>
    <t>20065-1</t>
  </si>
  <si>
    <t>COMPT PORTATIL ULTRABOOK</t>
  </si>
  <si>
    <t xml:space="preserve"> IC I5,4 GB </t>
  </si>
  <si>
    <t>20065-2</t>
  </si>
  <si>
    <t>20065-3</t>
  </si>
  <si>
    <t>20065-4</t>
  </si>
  <si>
    <t>20065-5</t>
  </si>
  <si>
    <t>20066-1</t>
  </si>
  <si>
    <t>TABLET APPLE IPAD 16GB</t>
  </si>
  <si>
    <t xml:space="preserve"> 16GB</t>
  </si>
  <si>
    <t>20066-2</t>
  </si>
  <si>
    <t>20066-3</t>
  </si>
  <si>
    <t>20067-1</t>
  </si>
  <si>
    <t xml:space="preserve">DISCO DURO P/SERV 2.5 PLG, </t>
  </si>
  <si>
    <t xml:space="preserve"> HPDL 38 </t>
  </si>
  <si>
    <t>20067-2</t>
  </si>
  <si>
    <t>20067-3</t>
  </si>
  <si>
    <t>20067-4</t>
  </si>
  <si>
    <t xml:space="preserve"> DISCO DURO EXTERNO DE 3 TB </t>
  </si>
  <si>
    <t>20069-1</t>
  </si>
  <si>
    <t xml:space="preserve">IMPRESORA LASER MONOCRO. </t>
  </si>
  <si>
    <t xml:space="preserve"> LASER JET P2055 </t>
  </si>
  <si>
    <t>20069-2</t>
  </si>
  <si>
    <t>20069-3</t>
  </si>
  <si>
    <t>20069-4</t>
  </si>
  <si>
    <t>20070-1</t>
  </si>
  <si>
    <t xml:space="preserve">ESCANER PORTATIL </t>
  </si>
  <si>
    <t xml:space="preserve">CANON </t>
  </si>
  <si>
    <t xml:space="preserve">P-150 </t>
  </si>
  <si>
    <t>20070-2</t>
  </si>
  <si>
    <t>20070-3</t>
  </si>
  <si>
    <t>20070-4</t>
  </si>
  <si>
    <t>20070-5</t>
  </si>
  <si>
    <t>20070-6</t>
  </si>
  <si>
    <t>20070-7</t>
  </si>
  <si>
    <t>20070-8</t>
  </si>
  <si>
    <t>20070-9</t>
  </si>
  <si>
    <t>20070-10</t>
  </si>
  <si>
    <t>20071-1</t>
  </si>
  <si>
    <t>ESCANER DE DOC</t>
  </si>
  <si>
    <t xml:space="preserve"> KODAK</t>
  </si>
  <si>
    <t>i2400</t>
  </si>
  <si>
    <t>20071-2</t>
  </si>
  <si>
    <t>20071-3</t>
  </si>
  <si>
    <t>20072-1</t>
  </si>
  <si>
    <t>TELEFONO IP</t>
  </si>
  <si>
    <t xml:space="preserve">AVAYA </t>
  </si>
  <si>
    <t xml:space="preserve">1608 I </t>
  </si>
  <si>
    <t>20072-2</t>
  </si>
  <si>
    <t>20072-3</t>
  </si>
  <si>
    <t>20072-4</t>
  </si>
  <si>
    <t>20072-5</t>
  </si>
  <si>
    <t>20072-6</t>
  </si>
  <si>
    <t>20072-7</t>
  </si>
  <si>
    <t>MICROPROCESADOR XEON</t>
  </si>
  <si>
    <t xml:space="preserve">HP </t>
  </si>
  <si>
    <t xml:space="preserve">XEON E5630 </t>
  </si>
  <si>
    <t xml:space="preserve">SERVIDOR COMPUTO </t>
  </si>
  <si>
    <t>MOD PROLIANT XEON</t>
  </si>
  <si>
    <t>TELSCAN ESTACION, incluye EQ COMPUTO DESKTOP,DONGL</t>
  </si>
  <si>
    <t>DIGISCANWEB ESTACION FIJA, incluye EQ COMPUTO, LEC</t>
  </si>
  <si>
    <t xml:space="preserve">SERVIDOR </t>
  </si>
  <si>
    <t xml:space="preserve">DL380G7 </t>
  </si>
  <si>
    <t>EQ. DE ALAMCENAMIENTO  DE LOGS.Y REPORTS FORTIAN}</t>
  </si>
  <si>
    <t>SWITCH DE 48 PUERTOS</t>
  </si>
  <si>
    <t xml:space="preserve">SAN EQUALLOGIC (PS6100E, 24X1TB 7.2K) </t>
  </si>
  <si>
    <t xml:space="preserve">POWERCONNECT 6224, DELL , 24 GBE PUERTOS </t>
  </si>
  <si>
    <t>PANTALLA P/LAPTOP HP 6530B CCFLASC141A00 CCFL</t>
  </si>
  <si>
    <t>20084-1</t>
  </si>
  <si>
    <t>MONITOR HP LCD DE 21.5"</t>
  </si>
  <si>
    <t>HP V221</t>
  </si>
  <si>
    <t>20084-2</t>
  </si>
  <si>
    <t>20084-3</t>
  </si>
  <si>
    <t>20084-4</t>
  </si>
  <si>
    <t>20084-5</t>
  </si>
  <si>
    <t>20084-6</t>
  </si>
  <si>
    <t>20084-7</t>
  </si>
  <si>
    <t>20084-8</t>
  </si>
  <si>
    <t>20084-9</t>
  </si>
  <si>
    <t>20084-10</t>
  </si>
  <si>
    <t>20084-11</t>
  </si>
  <si>
    <t>20084-12</t>
  </si>
  <si>
    <t>20084-13</t>
  </si>
  <si>
    <t>20084-14</t>
  </si>
  <si>
    <t>20084-15</t>
  </si>
  <si>
    <t>20084-16</t>
  </si>
  <si>
    <t>20084-17</t>
  </si>
  <si>
    <t>20084-18</t>
  </si>
  <si>
    <t>20084-19</t>
  </si>
  <si>
    <t>20084-20</t>
  </si>
  <si>
    <t>20084-21</t>
  </si>
  <si>
    <t>20084-22</t>
  </si>
  <si>
    <t>20084-23</t>
  </si>
  <si>
    <t>20084-24</t>
  </si>
  <si>
    <t>20084-25</t>
  </si>
  <si>
    <t>20084-26</t>
  </si>
  <si>
    <t>20084-27</t>
  </si>
  <si>
    <t>20084-28</t>
  </si>
  <si>
    <t>20084-29</t>
  </si>
  <si>
    <t>20084-30</t>
  </si>
  <si>
    <t>20084-31</t>
  </si>
  <si>
    <t>20084-32</t>
  </si>
  <si>
    <t>20084-33</t>
  </si>
  <si>
    <t>20084-34</t>
  </si>
  <si>
    <t>20084-35</t>
  </si>
  <si>
    <t>20084-36</t>
  </si>
  <si>
    <t>20084-37</t>
  </si>
  <si>
    <t>20084-38</t>
  </si>
  <si>
    <t>20084-39</t>
  </si>
  <si>
    <t>20084-40</t>
  </si>
  <si>
    <t>20084-41</t>
  </si>
  <si>
    <t>20084-42</t>
  </si>
  <si>
    <t>20084-43</t>
  </si>
  <si>
    <t>20084-44</t>
  </si>
  <si>
    <t>20084-45</t>
  </si>
  <si>
    <t>20084-46</t>
  </si>
  <si>
    <t>20084-47</t>
  </si>
  <si>
    <t>20084-48</t>
  </si>
  <si>
    <t>20084-49</t>
  </si>
  <si>
    <t>20084-50</t>
  </si>
  <si>
    <t>20084-51</t>
  </si>
  <si>
    <t>20084-52</t>
  </si>
  <si>
    <t>20084-53</t>
  </si>
  <si>
    <t>20084-54</t>
  </si>
  <si>
    <t>20084-55</t>
  </si>
  <si>
    <t>20084-56</t>
  </si>
  <si>
    <t>20084-57</t>
  </si>
  <si>
    <t>20084-58</t>
  </si>
  <si>
    <t>20084-59</t>
  </si>
  <si>
    <t>20084-60</t>
  </si>
  <si>
    <t>20084-61</t>
  </si>
  <si>
    <t>20084-62</t>
  </si>
  <si>
    <t>20084-63</t>
  </si>
  <si>
    <t>20084-64</t>
  </si>
  <si>
    <t>20084-65</t>
  </si>
  <si>
    <t>20084-66</t>
  </si>
  <si>
    <t>20084-67</t>
  </si>
  <si>
    <t>20084-68</t>
  </si>
  <si>
    <t>20084-69</t>
  </si>
  <si>
    <t>20084-70</t>
  </si>
  <si>
    <t>20084-71</t>
  </si>
  <si>
    <t>20084-72</t>
  </si>
  <si>
    <t>20084-73</t>
  </si>
  <si>
    <t>20084-74</t>
  </si>
  <si>
    <t>20084-75</t>
  </si>
  <si>
    <t>20084-76</t>
  </si>
  <si>
    <t>20084-77</t>
  </si>
  <si>
    <t>20085-1</t>
  </si>
  <si>
    <t>COMPUTADORA</t>
  </si>
  <si>
    <t>HP 800G1 SFF</t>
  </si>
  <si>
    <t>20085-2</t>
  </si>
  <si>
    <t>20085-3</t>
  </si>
  <si>
    <t>20085-4</t>
  </si>
  <si>
    <t>20085-5</t>
  </si>
  <si>
    <t>20085-6</t>
  </si>
  <si>
    <t>20085-7</t>
  </si>
  <si>
    <t>20085-8</t>
  </si>
  <si>
    <t>20085-9</t>
  </si>
  <si>
    <t>20085-10</t>
  </si>
  <si>
    <t>20085-11</t>
  </si>
  <si>
    <t>20085-12</t>
  </si>
  <si>
    <t>20085-13</t>
  </si>
  <si>
    <t>20085-14</t>
  </si>
  <si>
    <t>20085-15</t>
  </si>
  <si>
    <t>20085-16</t>
  </si>
  <si>
    <t>20085-17</t>
  </si>
  <si>
    <t>20085-18</t>
  </si>
  <si>
    <t>20085-19</t>
  </si>
  <si>
    <t>20085-20</t>
  </si>
  <si>
    <t>20085-21</t>
  </si>
  <si>
    <t>20085-22</t>
  </si>
  <si>
    <t>20085-23</t>
  </si>
  <si>
    <t>20085-24</t>
  </si>
  <si>
    <t>20085-25</t>
  </si>
  <si>
    <t>20085-26</t>
  </si>
  <si>
    <t>20085-27</t>
  </si>
  <si>
    <t>20085-28</t>
  </si>
  <si>
    <t>20085-29</t>
  </si>
  <si>
    <t>20085-30</t>
  </si>
  <si>
    <t>20085-31</t>
  </si>
  <si>
    <t>20085-32</t>
  </si>
  <si>
    <t>20085-33</t>
  </si>
  <si>
    <t>20085-34</t>
  </si>
  <si>
    <t>20085-35</t>
  </si>
  <si>
    <t>20085-36</t>
  </si>
  <si>
    <t>20085-37</t>
  </si>
  <si>
    <t>20085-38</t>
  </si>
  <si>
    <t>20085-39</t>
  </si>
  <si>
    <t>20085-40</t>
  </si>
  <si>
    <t>20085-41</t>
  </si>
  <si>
    <t>20085-42</t>
  </si>
  <si>
    <t>20085-43</t>
  </si>
  <si>
    <t>20085-44</t>
  </si>
  <si>
    <t>20085-45</t>
  </si>
  <si>
    <t>20085-46</t>
  </si>
  <si>
    <t>20085-47</t>
  </si>
  <si>
    <t>20085-48</t>
  </si>
  <si>
    <t>20085-49</t>
  </si>
  <si>
    <t>20085-50</t>
  </si>
  <si>
    <t>20085-51</t>
  </si>
  <si>
    <t>20085-52</t>
  </si>
  <si>
    <t>20085-53</t>
  </si>
  <si>
    <t>20085-54</t>
  </si>
  <si>
    <t>20085-55</t>
  </si>
  <si>
    <t>20085-56</t>
  </si>
  <si>
    <t>20085-57</t>
  </si>
  <si>
    <t>20085-58</t>
  </si>
  <si>
    <t>20085-59</t>
  </si>
  <si>
    <t>20085-60</t>
  </si>
  <si>
    <t>20085-61</t>
  </si>
  <si>
    <t>20085-62</t>
  </si>
  <si>
    <t>20085-63</t>
  </si>
  <si>
    <t>20085-64</t>
  </si>
  <si>
    <t>20085-65</t>
  </si>
  <si>
    <t>20085-66</t>
  </si>
  <si>
    <t>20085-67</t>
  </si>
  <si>
    <t>20085-68</t>
  </si>
  <si>
    <t>20085-69</t>
  </si>
  <si>
    <t>20085-70</t>
  </si>
  <si>
    <t>20085-71</t>
  </si>
  <si>
    <t>20085-72</t>
  </si>
  <si>
    <t>20085-73</t>
  </si>
  <si>
    <t>20085-74</t>
  </si>
  <si>
    <t>20085-75</t>
  </si>
  <si>
    <t>20085-76</t>
  </si>
  <si>
    <t>20085-77</t>
  </si>
  <si>
    <t>20086-1</t>
  </si>
  <si>
    <t>LAPTOP</t>
  </si>
  <si>
    <t>HP 640G1 Core i5</t>
  </si>
  <si>
    <t>20086-2</t>
  </si>
  <si>
    <t>20086-3</t>
  </si>
  <si>
    <t>20086-4</t>
  </si>
  <si>
    <t>20086-5</t>
  </si>
  <si>
    <t>20086-6</t>
  </si>
  <si>
    <t>20086-7</t>
  </si>
  <si>
    <t>20086-8</t>
  </si>
  <si>
    <t>20086-9</t>
  </si>
  <si>
    <t>20086-10</t>
  </si>
  <si>
    <t>20086-11</t>
  </si>
  <si>
    <t>20087-1</t>
  </si>
  <si>
    <t>KODAK</t>
  </si>
  <si>
    <t>I2400</t>
  </si>
  <si>
    <t>20087-2</t>
  </si>
  <si>
    <t>20087-3</t>
  </si>
  <si>
    <t>20087-4</t>
  </si>
  <si>
    <t>20087-5</t>
  </si>
  <si>
    <t>20087-6</t>
  </si>
  <si>
    <t>20087-7</t>
  </si>
  <si>
    <t>PROYECTOR</t>
  </si>
  <si>
    <t>EPSON</t>
  </si>
  <si>
    <t>POWERLITE S18+</t>
  </si>
  <si>
    <t>2088-1</t>
  </si>
  <si>
    <t>SAN EQUALOGIC POWER EDGE R720</t>
  </si>
  <si>
    <t>SCANER KODAK I420 SERIE 55027319</t>
  </si>
  <si>
    <t>TELEFONO IP AVAYA  MODELO 1608-1</t>
  </si>
  <si>
    <t>20096-1</t>
  </si>
  <si>
    <t>IMPRESORAS HP MOD.M506DN</t>
  </si>
  <si>
    <t>20096-2</t>
  </si>
  <si>
    <t>20096-3</t>
  </si>
  <si>
    <t>20096-4</t>
  </si>
  <si>
    <t>IMPR. INYEC DE TINTA EPSON L805 SERIE W7TK002971</t>
  </si>
  <si>
    <t>RED LOCAL 01-02-03 S/N N/A</t>
  </si>
  <si>
    <t>BATERIA UPS PWHR1234W2FR EATON</t>
  </si>
  <si>
    <t>DISCO DURO2TB 3.5"</t>
  </si>
  <si>
    <t>20101-1</t>
  </si>
  <si>
    <t>DISCO DURO 1TB  SATA 3.5"</t>
  </si>
  <si>
    <t>20101-2</t>
  </si>
  <si>
    <t>20102-1</t>
  </si>
  <si>
    <t>DISCO DURO 300GB 15KRPM 2.5"</t>
  </si>
  <si>
    <t>20102-2</t>
  </si>
  <si>
    <t>SERVIDOR DE VIDEO VIGILANCIA SERIE IR12TB212/R5</t>
  </si>
  <si>
    <t xml:space="preserve">SWUITCH DE 48 PUERTOS POE DEL NETWORKING  N2048P </t>
  </si>
  <si>
    <t>'1TB 7.2K RPM NEAR-LINESAS 2.5" HOT-PLUG HARD DRIVE</t>
  </si>
  <si>
    <t>DISCO DURO EXTERNO DE 4TB</t>
  </si>
  <si>
    <t>SOPORTE ARTICULADO PARA PANTALLA PLANA 32" NEGRO</t>
  </si>
  <si>
    <t>NAS SYNOLOGY RACK STATION S/1760NBN443700.   48 TB</t>
  </si>
  <si>
    <t xml:space="preserve">BOBINA CABLE UTP COMM 760072959 SCOPEGIGASPEED XL </t>
  </si>
  <si>
    <t>COMP.ESCRITORIO MOD.HP G2. SERIE MXL636224L</t>
  </si>
  <si>
    <t>COMP. ESCRITORIO MOD. HP G2 SERIE MXL636225L</t>
  </si>
  <si>
    <t>COMP. ESCRITORIO HP G2 SERIE636223G</t>
  </si>
  <si>
    <t>COMP. ESCRITORIO HP G2 SERIEMXL6362224N</t>
  </si>
  <si>
    <t>COMP. ESCRITORIO MOD.HP G2 SERIE MXL6362225R</t>
  </si>
  <si>
    <t>MONITOR HP LED 24" SERIE CNK34OY54</t>
  </si>
  <si>
    <t>MONITOR HP LED 24" SERIE CNK340Z74</t>
  </si>
  <si>
    <t>MONITOR HP LED 24" SERIE CNK34OZ6P</t>
  </si>
  <si>
    <t>COMP.PORTATIL HP MOD PROBOOK440G3 SERIE 5CD6302YYM</t>
  </si>
  <si>
    <t>COMP.PORTATL PROBOOK 440G3 SERIE 5CD6304G27</t>
  </si>
  <si>
    <t>COMP.PORTATIL HP PROBOOK 440G3 SERIE 5CD6302YLQ</t>
  </si>
  <si>
    <t>COMP.PORTATIL HP PROBOOK 440G3 SERIE 5CD6304FY8</t>
  </si>
  <si>
    <t>MONITOR HP LED 24"SERIE CNK34OY54</t>
  </si>
  <si>
    <t>MONITOR HP LED 24"CNK34OY51</t>
  </si>
  <si>
    <t>MONITOR HP LED 24" SERIE CNK34OZ77</t>
  </si>
  <si>
    <t>MONITOR HP LED 34" SERIE CNK34OZ9T</t>
  </si>
  <si>
    <t>MONITOR HP LED 24" SERIECNK34OY55</t>
  </si>
  <si>
    <t>MONITOR HP LED 24" SERIE CNK34OZ9P</t>
  </si>
  <si>
    <t>MONITOR HP LED 24"SERIE CNK34OZ9Q</t>
  </si>
  <si>
    <t>IMPRESORA HP LASERJET M506DN DUPLEX 40PP USB MONO</t>
  </si>
  <si>
    <t>991023-1</t>
  </si>
  <si>
    <t>HORNO DE MICROONDAS  MCA. PANASONIC N-SB646SRUH</t>
  </si>
  <si>
    <t>991023-2</t>
  </si>
  <si>
    <t>30001-1</t>
  </si>
  <si>
    <t xml:space="preserve">CAMARAS </t>
  </si>
  <si>
    <t xml:space="preserve">CANNON </t>
  </si>
  <si>
    <t>POWERSHOT SD 13001S</t>
  </si>
  <si>
    <t>30001-2</t>
  </si>
  <si>
    <t>30001-3</t>
  </si>
  <si>
    <t>30001-4</t>
  </si>
  <si>
    <t>30001-5</t>
  </si>
  <si>
    <t xml:space="preserve">CASE MARCA CANNON PARA  CAMARA PSC-55 </t>
  </si>
  <si>
    <t>LI-ION BATERY MARCA CANNON NB 6L</t>
  </si>
  <si>
    <t>BATERY CHARGER FOR NB-6L 61-1</t>
  </si>
  <si>
    <t>USB INTERFACE CABLE MCA. CANNON IFC - 400PCU</t>
  </si>
  <si>
    <t xml:space="preserve"> CANNON</t>
  </si>
  <si>
    <t xml:space="preserve"> POWERSHOT SD 13001</t>
  </si>
  <si>
    <t>3006-1</t>
  </si>
  <si>
    <t>CASE MARCA CANNON PARA CMARA PSC-55</t>
  </si>
  <si>
    <t>MEMORY SECURE  DIGITAL 8GB</t>
  </si>
  <si>
    <t>CAMARA DE SEGURIDAD PELCO IXSODN-12 LENTE VARIFOCA</t>
  </si>
  <si>
    <t>30010-1</t>
  </si>
  <si>
    <t xml:space="preserve">CAMARA VIDEOVIGILANCIA </t>
  </si>
  <si>
    <t>SONY</t>
  </si>
  <si>
    <t>SNC-EP580</t>
  </si>
  <si>
    <t>30010-2</t>
  </si>
  <si>
    <t>30010-3</t>
  </si>
  <si>
    <t>30010-4</t>
  </si>
  <si>
    <t>30010-5</t>
  </si>
  <si>
    <t>30010-6</t>
  </si>
  <si>
    <t>30010-7</t>
  </si>
  <si>
    <t>30010-8</t>
  </si>
  <si>
    <t>30010-9</t>
  </si>
  <si>
    <t>30010-10</t>
  </si>
  <si>
    <t>30010-11</t>
  </si>
  <si>
    <t>30010-12</t>
  </si>
  <si>
    <t>30010-13</t>
  </si>
  <si>
    <t>30010-14</t>
  </si>
  <si>
    <t>30010-15</t>
  </si>
  <si>
    <t>30010-16</t>
  </si>
  <si>
    <t>30010-17</t>
  </si>
  <si>
    <t>30010-18</t>
  </si>
  <si>
    <t>30010-19</t>
  </si>
  <si>
    <t>30010-20</t>
  </si>
  <si>
    <t>30010-21</t>
  </si>
  <si>
    <t>30010-22</t>
  </si>
  <si>
    <t>30010-23</t>
  </si>
  <si>
    <t>30010-24</t>
  </si>
  <si>
    <t>30010-25</t>
  </si>
  <si>
    <t xml:space="preserve">CAMARA DIGITAL  POWERSHOT </t>
  </si>
  <si>
    <t>CANON</t>
  </si>
  <si>
    <t>ELPH 110HS</t>
  </si>
  <si>
    <t>30012-1</t>
  </si>
  <si>
    <t>GABINETE COLGANTE EXT C7TAPA Y ARO ALUMINIO,CUB</t>
  </si>
  <si>
    <t>30012-2</t>
  </si>
  <si>
    <t>30012-3</t>
  </si>
  <si>
    <t>30012-4</t>
  </si>
  <si>
    <t>30013-1</t>
  </si>
  <si>
    <t>FUENTE ENTRADA DE CA 110V O 220V</t>
  </si>
  <si>
    <t xml:space="preserve"> SONY </t>
  </si>
  <si>
    <t>30013-2</t>
  </si>
  <si>
    <t>30013-3</t>
  </si>
  <si>
    <t>30013-4</t>
  </si>
  <si>
    <t>30014-1</t>
  </si>
  <si>
    <t>GABINETE DOMO ENTINTADO EMPOTRABLE TECHO MCA SO</t>
  </si>
  <si>
    <t>30014-2</t>
  </si>
  <si>
    <t>30014-3</t>
  </si>
  <si>
    <t>30014-4</t>
  </si>
  <si>
    <t>30014-5</t>
  </si>
  <si>
    <t>30014-6</t>
  </si>
  <si>
    <t>30014-7</t>
  </si>
  <si>
    <t>30014-8</t>
  </si>
  <si>
    <t>30014-9</t>
  </si>
  <si>
    <t>30014-10</t>
  </si>
  <si>
    <t>30014-11</t>
  </si>
  <si>
    <t>30014-12</t>
  </si>
  <si>
    <t>30014-13</t>
  </si>
  <si>
    <t>30014-14</t>
  </si>
  <si>
    <t>30014-15</t>
  </si>
  <si>
    <t>30014-16</t>
  </si>
  <si>
    <t>30014-17</t>
  </si>
  <si>
    <t>30014-18</t>
  </si>
  <si>
    <t>30014-19</t>
  </si>
  <si>
    <t>30014-20</t>
  </si>
  <si>
    <t>30014-21</t>
  </si>
  <si>
    <t>EQUIPO VIDEOVIGILANCIA  Y GRABACION</t>
  </si>
  <si>
    <t>COMPLEMENTO EQ DE VIDEOVIGILANCIA</t>
  </si>
  <si>
    <t>30017-1</t>
  </si>
  <si>
    <t xml:space="preserve">PANTALLA ANTIVIENTO </t>
  </si>
  <si>
    <t>SHURE</t>
  </si>
  <si>
    <t>SM7B</t>
  </si>
  <si>
    <t>30017-2</t>
  </si>
  <si>
    <t>30017-3</t>
  </si>
  <si>
    <t>30017-4</t>
  </si>
  <si>
    <t>30017-5</t>
  </si>
  <si>
    <t>30018-1</t>
  </si>
  <si>
    <t>CAMARAS FOTOGRAFICAS  POWERSHOT</t>
  </si>
  <si>
    <t>ELPH 110 H</t>
  </si>
  <si>
    <t>30018-2</t>
  </si>
  <si>
    <t>30018-3</t>
  </si>
  <si>
    <t>30018-4</t>
  </si>
  <si>
    <t>30018-5</t>
  </si>
  <si>
    <t>30018-6</t>
  </si>
  <si>
    <t>30018-7</t>
  </si>
  <si>
    <t>30018-8</t>
  </si>
  <si>
    <t>30018-9</t>
  </si>
  <si>
    <t>30018-10</t>
  </si>
  <si>
    <t>30019-1</t>
  </si>
  <si>
    <t>LECTOR DE HUELLAS DIGITAL MOD.U ARE U4500</t>
  </si>
  <si>
    <t>30019-2</t>
  </si>
  <si>
    <t>30019-3</t>
  </si>
  <si>
    <t>30019-4</t>
  </si>
  <si>
    <t>30019-5</t>
  </si>
  <si>
    <t>CAMARA VIDEOCONFERENCIA</t>
  </si>
  <si>
    <t>LOGITECH</t>
  </si>
  <si>
    <t xml:space="preserve"> BBC950 </t>
  </si>
  <si>
    <t>30021-1</t>
  </si>
  <si>
    <t>CAMARAS POWERSHOT ELPH 135</t>
  </si>
  <si>
    <t>30021-2</t>
  </si>
  <si>
    <t xml:space="preserve">CAMARA DIGITAL </t>
  </si>
  <si>
    <t>EOS REBEL SL1</t>
  </si>
  <si>
    <t>30023-1</t>
  </si>
  <si>
    <t>CAMARAS DIGITAL CANON MOD, ELPH 180</t>
  </si>
  <si>
    <t>30023-2</t>
  </si>
  <si>
    <t>30023-3</t>
  </si>
  <si>
    <t>30023-4</t>
  </si>
  <si>
    <t>30023-5</t>
  </si>
  <si>
    <t>PROYECTOR BENQMW855UST SERIE PD74G00011031</t>
  </si>
  <si>
    <t>35001-1</t>
  </si>
  <si>
    <t>APUNTADOR MCA.PNONAK MOD.INVISITY FLE</t>
  </si>
  <si>
    <t>35001-2</t>
  </si>
  <si>
    <t>35001-3</t>
  </si>
  <si>
    <t>35001-4</t>
  </si>
  <si>
    <t>35001-5</t>
  </si>
  <si>
    <t>35001-6</t>
  </si>
  <si>
    <t>35001-7</t>
  </si>
  <si>
    <t>35001-8</t>
  </si>
  <si>
    <t>35001-9</t>
  </si>
  <si>
    <t>35001-10</t>
  </si>
  <si>
    <t>35001-11</t>
  </si>
  <si>
    <t>35001-12</t>
  </si>
  <si>
    <t>35001-13</t>
  </si>
  <si>
    <t>35002-1</t>
  </si>
  <si>
    <t>MICROFONO MCA. SHURE MOD.MX418SC.</t>
  </si>
  <si>
    <t>35002-2</t>
  </si>
  <si>
    <t>35002-3</t>
  </si>
  <si>
    <t>35003-1</t>
  </si>
  <si>
    <t>TRANSMISORES MCA.PHONAK MOD.TX300</t>
  </si>
  <si>
    <t>35003-2</t>
  </si>
  <si>
    <t>35003-3</t>
  </si>
  <si>
    <t>35004-1</t>
  </si>
  <si>
    <t>35004-2</t>
  </si>
  <si>
    <t>35004-3</t>
  </si>
  <si>
    <t>35004-4</t>
  </si>
  <si>
    <t>35004-5</t>
  </si>
  <si>
    <t>35004-6</t>
  </si>
  <si>
    <t>35004-7</t>
  </si>
  <si>
    <t>35004-8</t>
  </si>
  <si>
    <t>35004-9</t>
  </si>
  <si>
    <t>35004-10</t>
  </si>
  <si>
    <t>35005-1</t>
  </si>
  <si>
    <t>35005-2</t>
  </si>
  <si>
    <t>35005-3</t>
  </si>
  <si>
    <t>35006-1</t>
  </si>
  <si>
    <t xml:space="preserve"> TRANSMISORES MCA.PNONAK MOD.TX300</t>
  </si>
  <si>
    <t>35006-2</t>
  </si>
  <si>
    <t xml:space="preserve"> TRANSMISORES MCA.PNONAK MOD.TX301</t>
  </si>
  <si>
    <t>35006-3</t>
  </si>
  <si>
    <t xml:space="preserve"> TRANSMISORES MCA.PNONAK MOD.TX302</t>
  </si>
  <si>
    <t>35007-1</t>
  </si>
  <si>
    <t>APUNTADORES MCA.PNONAK MOD.INVISITY FLEX</t>
  </si>
  <si>
    <t>35007-2</t>
  </si>
  <si>
    <t>35007-3</t>
  </si>
  <si>
    <t>35007-4</t>
  </si>
  <si>
    <t>35007-5</t>
  </si>
  <si>
    <t>35008-1</t>
  </si>
  <si>
    <t>35008-2</t>
  </si>
  <si>
    <t>35009-1</t>
  </si>
  <si>
    <t>TRANSMISOR MCA.PNONAK MOD.TX300</t>
  </si>
  <si>
    <t>35009-2</t>
  </si>
  <si>
    <t>TRANSMISOR MCA.PNONAK MOD.TX301</t>
  </si>
  <si>
    <t>35010-1</t>
  </si>
  <si>
    <t>CAMARA DE VIDEOVIGILANCIA MCA.SONY MOD</t>
  </si>
  <si>
    <t>35010-2</t>
  </si>
  <si>
    <t>35010-3</t>
  </si>
  <si>
    <t>35010-4</t>
  </si>
  <si>
    <t>35010-5</t>
  </si>
  <si>
    <t>35010-6</t>
  </si>
  <si>
    <t>35010-7</t>
  </si>
  <si>
    <t>35011-1</t>
  </si>
  <si>
    <t>CAMARA DE VIDEOVIGILANCIA MCA. SONY</t>
  </si>
  <si>
    <t>35011-2</t>
  </si>
  <si>
    <t>35011-3</t>
  </si>
  <si>
    <t>35011-4</t>
  </si>
  <si>
    <t>35011-5</t>
  </si>
  <si>
    <t>35011-6</t>
  </si>
  <si>
    <t>35011-7</t>
  </si>
  <si>
    <t>35011-8</t>
  </si>
  <si>
    <t>35011-9</t>
  </si>
  <si>
    <t>35011-10</t>
  </si>
  <si>
    <t>35011-11</t>
  </si>
  <si>
    <t>35011-12</t>
  </si>
  <si>
    <t>35011-13</t>
  </si>
  <si>
    <t>35011-14</t>
  </si>
  <si>
    <t>SERVIDOR MOD. AC1-5458 SERIE J102YYH</t>
  </si>
  <si>
    <t>35016-1</t>
  </si>
  <si>
    <t>SWITCH MOD.440-48P. MCA.EXTREME NETWORKS</t>
  </si>
  <si>
    <t>35016-2</t>
  </si>
  <si>
    <t>35017-1</t>
  </si>
  <si>
    <t>PATCH PANEL Y ORGANIZ. MCA.ISTIMAX MOD.959 Y372</t>
  </si>
  <si>
    <t>35017-2</t>
  </si>
  <si>
    <t>PATCH PANEL Y ORGANIZ. MCA.ISTIMAX MOD.959 Y373</t>
  </si>
  <si>
    <t>CELULARES TEL-CEL S-90906,50280,710,51478,92225,</t>
  </si>
  <si>
    <t>MICROFONO STAND, CABLE, AUDIFONO SONY MDR-V150</t>
  </si>
  <si>
    <t>40003-1</t>
  </si>
  <si>
    <t>IP PHONE ,</t>
  </si>
  <si>
    <t>1608-1BLK</t>
  </si>
  <si>
    <t>40003-2</t>
  </si>
  <si>
    <t>40003-3</t>
  </si>
  <si>
    <t>40003-4</t>
  </si>
  <si>
    <t>40003-5</t>
  </si>
  <si>
    <t>40003-6</t>
  </si>
  <si>
    <t>EQUIPO GPS ON LINE 2</t>
  </si>
  <si>
    <t>40005-1</t>
  </si>
  <si>
    <t>EQUIPOS GPS ON LINE 2</t>
  </si>
  <si>
    <t>40005-2</t>
  </si>
  <si>
    <t>40005-3</t>
  </si>
  <si>
    <t>40005-4</t>
  </si>
  <si>
    <t>40005-5</t>
  </si>
  <si>
    <t>40005-6</t>
  </si>
  <si>
    <t>40005-7</t>
  </si>
  <si>
    <t>40005-8</t>
  </si>
  <si>
    <t>RADIO COMUNICADOR NEXTEL</t>
  </si>
  <si>
    <t>40007-1</t>
  </si>
  <si>
    <t>RADIO</t>
  </si>
  <si>
    <t xml:space="preserve">MOTOROLA </t>
  </si>
  <si>
    <t xml:space="preserve">EP 450 </t>
  </si>
  <si>
    <t>40007-2</t>
  </si>
  <si>
    <t>40007-3</t>
  </si>
  <si>
    <t>40007-4</t>
  </si>
  <si>
    <t>40007-5</t>
  </si>
  <si>
    <t>COPILOTO ON LINE DESKPOT CON MODULO SINCRONIZADOR</t>
  </si>
  <si>
    <t>ACCESORIOS MANOS LIBRES PARA RADIO MOTOROLA</t>
  </si>
  <si>
    <t>40010-1</t>
  </si>
  <si>
    <t>AURICULARES CON MICROFONO RLN5317 PARA RADIO MOT</t>
  </si>
  <si>
    <t>40010-2</t>
  </si>
  <si>
    <t>40010-3</t>
  </si>
  <si>
    <t>40010-4</t>
  </si>
  <si>
    <t>40010-5</t>
  </si>
  <si>
    <t xml:space="preserve">RADIO </t>
  </si>
  <si>
    <t>EP450 16 CH</t>
  </si>
  <si>
    <t>MICROFONO CONDENSADOR AUTOPOLZARIZADO PG105A</t>
  </si>
  <si>
    <t>DISTRIBUIDOR AMPLIFICADOR DE AUDIO PARATE CVG105A</t>
  </si>
  <si>
    <t xml:space="preserve">DIADEMAS INALMB. PLANTRONICS </t>
  </si>
  <si>
    <t>PLATRONICS</t>
  </si>
  <si>
    <t>CS510</t>
  </si>
  <si>
    <t>40016-1</t>
  </si>
  <si>
    <t>CS520</t>
  </si>
  <si>
    <t xml:space="preserve">DIADEMA UNALAMB. PLANTRONICS </t>
  </si>
  <si>
    <t>CS521</t>
  </si>
  <si>
    <t>MICROFONO LOURE PARA PARED CON INTERFASE P/APM.AUD</t>
  </si>
  <si>
    <t>'10 TELEFONOS MARCA AVAYA MOD. 9611G</t>
  </si>
  <si>
    <t>AUTOMOVIL</t>
  </si>
  <si>
    <t xml:space="preserve">DODGE JEEP PATRIOT </t>
  </si>
  <si>
    <t>MOD. 2011</t>
  </si>
  <si>
    <t xml:space="preserve">DODGE ATTITUDE </t>
  </si>
  <si>
    <t>MOD 2012</t>
  </si>
  <si>
    <t xml:space="preserve">FORD F-150 </t>
  </si>
  <si>
    <t xml:space="preserve">FORD FOCUS 4 PTAS.  BCO. </t>
  </si>
  <si>
    <t>FORD FOCUS 4 PTAS.BCO.</t>
  </si>
  <si>
    <t xml:space="preserve">FORD FOCUS 4 PTAS.BCO </t>
  </si>
  <si>
    <t>FORD FOCUS SEDAN 4 PTAS.BCO.</t>
  </si>
  <si>
    <t xml:space="preserve">FORD FOCUS SEDAN 4 PTAS.BCO. </t>
  </si>
  <si>
    <t xml:space="preserve">FORD FISTA S-TA </t>
  </si>
  <si>
    <t>FORD FIESTA S-TA</t>
  </si>
  <si>
    <t xml:space="preserve">FORD FIESTA S-TA </t>
  </si>
  <si>
    <t xml:space="preserve">FORS FIESTA S-TA </t>
  </si>
  <si>
    <t xml:space="preserve">FORD FOCUS </t>
  </si>
  <si>
    <t>ALCOHOLIMETRO CLAVE ALCC501</t>
  </si>
  <si>
    <t>EQUIPO ELECTROCARDIGRAFO</t>
  </si>
  <si>
    <t xml:space="preserve">ELECTROCARDIOGRAFO </t>
  </si>
  <si>
    <t xml:space="preserve">SCHILLER </t>
  </si>
  <si>
    <t xml:space="preserve"> MODELO AT-1</t>
  </si>
  <si>
    <t xml:space="preserve">MESA P/ELECTROCARDIOGRAMA </t>
  </si>
  <si>
    <t xml:space="preserve">PASTEUR </t>
  </si>
  <si>
    <t>PASTEUR BARANDAL TUB</t>
  </si>
  <si>
    <t>SILLA DE RUEDAS</t>
  </si>
  <si>
    <t>18ECDDA-SE</t>
  </si>
  <si>
    <t>BAUMANOMETRO DIGITAL MOD.3000S Y BAZALETE</t>
  </si>
  <si>
    <t>GABINETE MARCA OFFICE MAX NEGRO MOD 12103-431 NM</t>
  </si>
  <si>
    <t>GABINETE METALICO 2 PTAS 1.70 M ALTO</t>
  </si>
  <si>
    <t>LECTOR BIOMETRICO DESKTOP SUPREMA-BIOMINI</t>
  </si>
  <si>
    <t>AUDIOMETRO DE TAMIZAJE GSI 18</t>
  </si>
  <si>
    <t xml:space="preserve">VITRINA CONTRA MURO 90CM ROCHESTER </t>
  </si>
  <si>
    <t>BASCULA DIGITAL CON ESTADIMETRO BAME</t>
  </si>
  <si>
    <t>MESA C/SILLA PARA TOMA DE MUESTRAS ROCHESTER</t>
  </si>
  <si>
    <t>MESA ALTA DE ACERO INOXIDABLE 120X70X90X</t>
  </si>
  <si>
    <t>BAUMANOMETRO ANEROIDE  DE PARED CAT WEA-REUSE-13 W</t>
  </si>
  <si>
    <t>EQ PORTATIL P/DETECCION DE METALES RANGER 150 1/CA</t>
  </si>
  <si>
    <t>ESCALERA 8-570-04 CON BARANDAL Y RUEDAS</t>
  </si>
  <si>
    <t xml:space="preserve">AIRE ACONDICIONADO </t>
  </si>
  <si>
    <t>YORK</t>
  </si>
  <si>
    <t>AIRE ACONDICIONADO MCA.YORK MOD.YCJD36S41S1 UNIDAD</t>
  </si>
  <si>
    <t>REFIRGERADOR VR-17 BLANCO C/CIF SERIE 185140401017</t>
  </si>
  <si>
    <t>IMBERA</t>
  </si>
  <si>
    <t>VR-17</t>
  </si>
  <si>
    <t>MINISPLIT 1 TON. SERIE ICECO150312C220151650/ICECO</t>
  </si>
  <si>
    <t>EQ. A/AC. TIPO DIVIDIDO CAP. 5 TON.S/ CA13NA0600NG</t>
  </si>
  <si>
    <t>EQ. DE A/AC.DE PRECISION CAP.2 TON.MCA. LIEBERT S.</t>
  </si>
  <si>
    <t xml:space="preserve">CONTROLADORA DE AIRE DE PRECISION MCA.LIEBERT MOD </t>
  </si>
  <si>
    <t>'70 CAL WINDOWS SERVER 2008 EN ESPAÑOL OEM</t>
  </si>
  <si>
    <t>SOTFWARE SONY SOUND FORGE PRO10</t>
  </si>
  <si>
    <t>'5 LICENCIAS OFFICE PROFESIONAL PLUS OPL NL</t>
  </si>
  <si>
    <t>'10 LICENCIAS OFFICES STANDARD 2010 LP NL GOV</t>
  </si>
  <si>
    <t>'4 KIT DE LEGALIZACION WINPRO 7 SNGL OLP</t>
  </si>
  <si>
    <t>'10 LICENCIAS MICROSOFT OFFICE PROFESSIONAL PLUS 2</t>
  </si>
  <si>
    <t>'25 LICENCIAS MICROSOFT OFFICE STANDARD 2010</t>
  </si>
  <si>
    <t>'10 LICENCIAS OFFICE PRO PLUS 2010OLP NL GOV</t>
  </si>
  <si>
    <t>'15 LICENCIAS OFFICE STANDARD 2010 OLP NL GOV</t>
  </si>
  <si>
    <t>ACT.SAITE INTERTL.INT.Y DOPORTE S: IT0011131</t>
  </si>
  <si>
    <t xml:space="preserve">'20 LICENCIAS MICROSOFT OFFICE STANDARD 2010 OLP N </t>
  </si>
  <si>
    <t>'2 LICENCIAS VISUAL STUDIO PROF.CON MSDN LICSAPK QL</t>
  </si>
  <si>
    <t xml:space="preserve">'5 LICENCIAS DE PROJECT STANDARD 2010 EN INGLES VS </t>
  </si>
  <si>
    <t>'2 LICENCIAS DE VISO PROFL. EN ESPAÑOL VISIOPRO OLP</t>
  </si>
  <si>
    <t>'6 LCENCIAS DE VISIO STANDAR 2010 VISIOSTD OLP NL G</t>
  </si>
  <si>
    <t>PAQ 5 LICENCIAS GRIAULE FINGERPRINT SDK</t>
  </si>
  <si>
    <t>'2 VISUAL MICROSOFT STUDIO PROFESSIONAL MSDN LICENC</t>
  </si>
  <si>
    <t>'30 OPEN GOB OFFICE STANDARD 2010(OFFICESTD 2010 0</t>
  </si>
  <si>
    <t>'30 LICENCIA SOFTWARE ANTIVIRUS TREND MICRO ENTERPR</t>
  </si>
  <si>
    <t>'5 LICENCIA SOFTWARE OFFICE PROFESIONAL 2010 ESPAÑO</t>
  </si>
  <si>
    <t xml:space="preserve">'1 LICENCIA SMART SAMPLE ESTANDAR </t>
  </si>
  <si>
    <t>SOFTWARE SACG</t>
  </si>
  <si>
    <t>SOFTWARE FLOTILLA AUTOS</t>
  </si>
  <si>
    <t>'3 LICENCIAS DE SOFTWAREVMWARE</t>
  </si>
  <si>
    <t>'3 LICENCIAS DE SOFWARE DEVART</t>
  </si>
  <si>
    <t>LICENCIA DE SOFTWARE FABULATECH</t>
  </si>
  <si>
    <t>LICENCIA DE SOFTWARE WINSVRSTD</t>
  </si>
  <si>
    <t>LICENCIA DE SOFTWARE ACRONIS</t>
  </si>
  <si>
    <t>'2 LICENCIAS  MOD.NSBK SERIES P-78447410-J Y 410-R</t>
  </si>
  <si>
    <t xml:space="preserve">LICENCIA MILSTONE XPPBL+YXPPBL </t>
  </si>
  <si>
    <t>'28 LICENCIAS MOD.XPCCL+YXPCCL MARCA MILSTONE</t>
  </si>
  <si>
    <t xml:space="preserve">'4 PAQ. 4 LICENCIA MILESTONE XPROTEC PROF.CAMERA </t>
  </si>
  <si>
    <t>'2 LICEN. P/CAMARA MELISTONE SOPORTE PMA FOR XPROTE</t>
  </si>
  <si>
    <t>'4LIS- MICROSFT WINDOW SERVER 2016 9EM-00230</t>
  </si>
  <si>
    <t>LIC. BASE P/SERVIDOR XPROTECT PROF. BASE LICENCENC</t>
  </si>
  <si>
    <t>ACT. SUITE INTERTEL Y SOPORTE 128 EXT. S/ IT001113</t>
  </si>
  <si>
    <t>LIC. DE SOFTWARE VEEAM BACKUP ID=01029094</t>
  </si>
  <si>
    <t>'2 LICS.MICROSFT VISUAL STUDIO 2017 C5E-01323</t>
  </si>
  <si>
    <t>'4 LIC.MOBAXTERM PROF. EDITION ID. 59d3cec7</t>
  </si>
  <si>
    <t>CAMARA DE VIDEOVIGILANCIA IP HD PARTE SNC-EP580</t>
  </si>
  <si>
    <t>MEZCLADORA DE AUDIO PARTE WZ312M</t>
  </si>
  <si>
    <t>FUENTE DE PODER EXT P/CAMARAS IP PTZ POE FULL HD</t>
  </si>
  <si>
    <t>CARCASA PARA CAMARA IP PARTE UNI-ORL7T2</t>
  </si>
  <si>
    <t>CAMARA FIJA HD PARTE SNC-CH180</t>
  </si>
  <si>
    <t>CAMARA VIDEOVIGILANCIA IP POE  DOMO 1.4MP SCNDH120</t>
  </si>
  <si>
    <t>CARCASA P/INT EMPOT P/CAMARA MINI DOMO YTICB140</t>
  </si>
  <si>
    <t>EQUIPO DE VIDEOGRABACION 4TB NSR-500/4T</t>
  </si>
  <si>
    <t>SWITCH 24 PUERTOS PARTE X440-24/1650</t>
  </si>
  <si>
    <t>PATCH PANEL ANGULAR CAT 6A 10GB/S 24 PUERTOS DE 8</t>
  </si>
  <si>
    <t>CARCASA PARA CAMARA IP PARTE UNI -ID7T3</t>
  </si>
  <si>
    <t>REFIRGERADOR  DE 17 "</t>
  </si>
  <si>
    <t xml:space="preserve">EQUIPO DE SEG.PERIMETRAL FORTIGATE FG300C BLD     </t>
  </si>
  <si>
    <t xml:space="preserve">EQ. DE SEG. INALAMBRICO FORTIAP MOD FAP331B </t>
  </si>
  <si>
    <t xml:space="preserve">SISTEMA ELECTRONICO DE ACCESO DE PERSONAL         </t>
  </si>
  <si>
    <t>SISTEMA ELECTRONICO DE ACCESO VEHICUAR</t>
  </si>
  <si>
    <t>CARRO PLATAFORMA PARA EL AREA DE ARCHIVO</t>
  </si>
  <si>
    <t>FRIGO BAR 4P GE</t>
  </si>
  <si>
    <t>VENTILADOR IPEDESTAL NDUSTRIAL DE 30"</t>
  </si>
  <si>
    <t>91021-1</t>
  </si>
  <si>
    <t>PANTALLA MATTWEIS ELECT DE 1.78X1.78 Y CONTR.R</t>
  </si>
  <si>
    <t>91021-2</t>
  </si>
  <si>
    <t>91021-3</t>
  </si>
  <si>
    <t>91021-4</t>
  </si>
  <si>
    <t>PANTALLA MATTWEIS ELECTRICA 2.44x2.44 Y CONT.REMOT</t>
  </si>
  <si>
    <t>91023-1</t>
  </si>
  <si>
    <t>SOPORTE MANHATAN PARA PROYECTOR UNIVERSAL</t>
  </si>
  <si>
    <t>91023-2</t>
  </si>
  <si>
    <t>91023-3</t>
  </si>
  <si>
    <t>SIST.DE CONTR.ACCESO VEH.SUMINISTRO  MODULOS FIREL</t>
  </si>
  <si>
    <t>SIST.DE CONTR.DE ACCESO VEHICULAR CON LECTORES UHF</t>
  </si>
  <si>
    <t>SISTEMA DE MONITOREO AMBIENTAL PARA SITE</t>
  </si>
  <si>
    <t>SISTEMA DE MONITOREO AMBIENTAL P SITE ROOMSLEERT R</t>
  </si>
  <si>
    <t>SISTEMA DE SUPRESION Y DETECCION DE INCENDIOS BG-1</t>
  </si>
  <si>
    <t>MODULO EXPANSOR CONTROL DE ACCESO MCA.CDVI</t>
  </si>
  <si>
    <t>91030-1</t>
  </si>
  <si>
    <t xml:space="preserve">LECTORA  BIO ENTRY PLUS IP ACCES CONTROL </t>
  </si>
  <si>
    <t>91030-2</t>
  </si>
  <si>
    <t>BOTON SENSOR DE SOLICITUD DE SALIDA SECO-LARM SD-9</t>
  </si>
  <si>
    <t>CERRADURA ELECTROMAGNETICA  CON 600-LB.SECO-LARM</t>
  </si>
  <si>
    <t>BRAKET TIPO Z PARA CHAPA E941SA600</t>
  </si>
  <si>
    <t>FUENTE DE PODER MAC. ALTRONIX AL600ULM</t>
  </si>
  <si>
    <t xml:space="preserve">BOBINA CABLE UTP COMM </t>
  </si>
  <si>
    <t>CAMARA TIPO BULLET  SONOY SNC-EB602R S/N(5202068)</t>
  </si>
  <si>
    <t>91037-1</t>
  </si>
  <si>
    <t xml:space="preserve">CAMARA  TIPO DOMO MCA. IPELA ENGINE EX </t>
  </si>
  <si>
    <t>91037-2</t>
  </si>
  <si>
    <t>91037-3</t>
  </si>
  <si>
    <t>91037-4</t>
  </si>
  <si>
    <t>91037-5</t>
  </si>
  <si>
    <t>91037-6</t>
  </si>
  <si>
    <t>91037-7</t>
  </si>
  <si>
    <t>91037-8</t>
  </si>
  <si>
    <t>91037-9</t>
  </si>
  <si>
    <t>91037-10</t>
  </si>
  <si>
    <t>91037-11</t>
  </si>
  <si>
    <t>91037-12</t>
  </si>
  <si>
    <t>'720p/60FPSOUTODOOR RAPID CAMERA IPELA SERIE 30XOPT</t>
  </si>
  <si>
    <t>TERMINAL BIOMETRICA  PARA CONTROL DE ACCESO 125KHZ</t>
  </si>
  <si>
    <t>FUENTE DE PODER CENTRLIZADA MCA. ALTRONIX OLS200 1</t>
  </si>
  <si>
    <t>MESA PLEGADIZA  Y BANCA DE MADERA</t>
  </si>
  <si>
    <t>IMPORTE TOTAL DEL ACTIVO</t>
  </si>
  <si>
    <t>Obra pública en Bienes de Dominio Público</t>
  </si>
  <si>
    <t>Edificacion no Habitaconal</t>
  </si>
  <si>
    <t>Remodelacion y Rehabilitacion</t>
  </si>
  <si>
    <t xml:space="preserve">Conservación y Mantenimiento </t>
  </si>
  <si>
    <t>RECURSOS PROPIOS</t>
  </si>
  <si>
    <t>7005-5037163</t>
  </si>
  <si>
    <t>RED LOCAL</t>
  </si>
  <si>
    <t>EQUIPO DE SEGURIDAD PERIMETRAL</t>
  </si>
  <si>
    <t>COMPUTADORAS Y ACCESORIOS</t>
  </si>
  <si>
    <t>LOTE MICROFONOS Y PANTALLAS</t>
  </si>
  <si>
    <t>PAQUETE LICENCIAS</t>
  </si>
  <si>
    <t>CIRCUITO CERRADO DE VIDEOVIGILANCIA</t>
  </si>
  <si>
    <t>SISTEMA DE CONTROL DE ACCESO</t>
  </si>
  <si>
    <t>CAMARA FOTOGRAFICA Y VIDEO PROYECTOR</t>
  </si>
  <si>
    <t>TRIMESTRE CUARTO</t>
  </si>
  <si>
    <t>Al 31 de Diciembre de 2018</t>
  </si>
  <si>
    <t>Del 01 de Enero  al 31 de Diciembre de 2018</t>
  </si>
  <si>
    <t xml:space="preserve">Servicios Integrales </t>
  </si>
  <si>
    <t>del 1 de Enero al 31 de Diciembre del  2018</t>
  </si>
  <si>
    <t>PANEL DE PARCHEO SYSTIMAX IPTACH 24 PUERTOS</t>
  </si>
  <si>
    <t>SOFTWARE ARCHIVO DOCUEMENTAL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</si>
</sst>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;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.0%"/>
    <numFmt numFmtId="166" formatCode="_-* #,##0.00_-;\-* #,##0.00_-;_-* &quot;-&quot;_-;_-@_-"/>
    <numFmt numFmtId="167" formatCode="_-* #,##0.0000_-;\-* #,##0.0000_-;_-* &quot;-&quot;??_-;_-@_-"/>
    <numFmt numFmtId="168" formatCode="#,##0.0000"/>
    <numFmt numFmtId="169" formatCode="#,##0.00_ ;[Red]\-#,##0.00\ "/>
  </numFmts>
  <fonts count="10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0"/>
      <name val="Calibri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u/>
      <sz val="11"/>
      <color theme="10"/>
      <name val="Arial Narrow"/>
      <family val="2"/>
    </font>
    <font>
      <b/>
      <sz val="24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6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7.5"/>
      <color theme="1"/>
      <name val="Arial Narrow"/>
      <family val="2"/>
    </font>
    <font>
      <b/>
      <sz val="6"/>
      <color theme="1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Arial Narrow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Times New Roman"/>
      <family val="1"/>
    </font>
    <font>
      <sz val="9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i/>
      <u/>
      <sz val="11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7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slantDashDot">
        <color auto="1"/>
      </left>
      <right style="slantDashDot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8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8" fillId="0" borderId="0"/>
    <xf numFmtId="0" fontId="9" fillId="0" borderId="0"/>
  </cellStyleXfs>
  <cellXfs count="1419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7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5" fillId="0" borderId="0" xfId="0" applyFont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0" fillId="0" borderId="0" xfId="0" applyFont="1" applyAlignment="1"/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" fillId="2" borderId="0" xfId="0" applyFont="1" applyFill="1"/>
    <xf numFmtId="0" fontId="36" fillId="2" borderId="0" xfId="0" applyFont="1" applyFill="1"/>
    <xf numFmtId="0" fontId="41" fillId="0" borderId="14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6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7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8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43" fontId="18" fillId="0" borderId="6" xfId="0" applyNumberFormat="1" applyFont="1" applyFill="1" applyBorder="1" applyAlignment="1" applyProtection="1">
      <alignment wrapText="1"/>
      <protection locked="0"/>
    </xf>
    <xf numFmtId="43" fontId="16" fillId="0" borderId="0" xfId="0" applyNumberFormat="1" applyFont="1" applyFill="1" applyBorder="1" applyAlignment="1" applyProtection="1">
      <alignment wrapText="1"/>
      <protection locked="0"/>
    </xf>
    <xf numFmtId="43" fontId="16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justify" wrapText="1"/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3" fillId="2" borderId="5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13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horizontal="justify" vertical="top"/>
      <protection locked="0"/>
    </xf>
    <xf numFmtId="0" fontId="28" fillId="0" borderId="0" xfId="0" applyFont="1" applyFill="1" applyProtection="1">
      <protection locked="0"/>
    </xf>
    <xf numFmtId="0" fontId="26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13" fillId="0" borderId="5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7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8" xfId="0" applyFont="1" applyFill="1" applyBorder="1" applyAlignment="1" applyProtection="1">
      <alignment vertical="top" wrapText="1"/>
      <protection locked="0"/>
    </xf>
    <xf numFmtId="0" fontId="26" fillId="0" borderId="7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left" vertical="top" wrapText="1" indent="2"/>
      <protection locked="0"/>
    </xf>
    <xf numFmtId="0" fontId="13" fillId="0" borderId="0" xfId="0" applyFont="1" applyFill="1" applyBorder="1" applyAlignment="1" applyProtection="1">
      <alignment horizontal="left" vertical="top" indent="2"/>
      <protection locked="0"/>
    </xf>
    <xf numFmtId="4" fontId="27" fillId="0" borderId="0" xfId="0" applyNumberFormat="1" applyFont="1" applyFill="1" applyBorder="1" applyAlignment="1" applyProtection="1">
      <alignment vertical="top"/>
    </xf>
    <xf numFmtId="4" fontId="27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Protection="1">
      <protection locked="0"/>
    </xf>
    <xf numFmtId="4" fontId="13" fillId="0" borderId="6" xfId="0" applyNumberFormat="1" applyFont="1" applyFill="1" applyBorder="1" applyProtection="1">
      <protection locked="0"/>
    </xf>
    <xf numFmtId="4" fontId="26" fillId="0" borderId="0" xfId="0" applyNumberFormat="1" applyFont="1" applyFill="1" applyBorder="1" applyAlignment="1" applyProtection="1">
      <alignment vertical="top"/>
    </xf>
    <xf numFmtId="4" fontId="26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Alignment="1" applyProtection="1">
      <alignment vertical="top"/>
    </xf>
    <xf numFmtId="4" fontId="13" fillId="0" borderId="6" xfId="0" applyNumberFormat="1" applyFont="1" applyFill="1" applyBorder="1" applyAlignment="1" applyProtection="1">
      <alignment vertical="top"/>
    </xf>
    <xf numFmtId="4" fontId="27" fillId="0" borderId="0" xfId="0" applyNumberFormat="1" applyFont="1" applyFill="1" applyBorder="1" applyAlignment="1" applyProtection="1">
      <alignment vertical="top"/>
      <protection locked="0"/>
    </xf>
    <xf numFmtId="4" fontId="27" fillId="0" borderId="6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Border="1" applyAlignment="1" applyProtection="1">
      <alignment vertical="top"/>
      <protection locked="0"/>
    </xf>
    <xf numFmtId="4" fontId="13" fillId="0" borderId="6" xfId="0" applyNumberFormat="1" applyFont="1" applyFill="1" applyBorder="1" applyAlignment="1" applyProtection="1">
      <alignment vertical="top"/>
      <protection locked="0"/>
    </xf>
    <xf numFmtId="4" fontId="26" fillId="0" borderId="0" xfId="0" applyNumberFormat="1" applyFont="1" applyFill="1" applyBorder="1" applyAlignment="1" applyProtection="1">
      <alignment vertical="top" wrapText="1"/>
    </xf>
    <xf numFmtId="4" fontId="26" fillId="0" borderId="6" xfId="0" applyNumberFormat="1" applyFont="1" applyFill="1" applyBorder="1" applyAlignment="1" applyProtection="1">
      <alignment vertical="top" wrapText="1"/>
    </xf>
    <xf numFmtId="4" fontId="26" fillId="0" borderId="8" xfId="0" applyNumberFormat="1" applyFont="1" applyFill="1" applyBorder="1" applyAlignment="1" applyProtection="1">
      <alignment vertical="top" wrapText="1"/>
    </xf>
    <xf numFmtId="4" fontId="26" fillId="0" borderId="9" xfId="0" applyNumberFormat="1" applyFont="1" applyFill="1" applyBorder="1" applyAlignment="1" applyProtection="1">
      <alignment vertical="top" wrapText="1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3" fillId="3" borderId="5" xfId="0" applyFont="1" applyFill="1" applyBorder="1" applyAlignment="1" applyProtection="1">
      <alignment horizontal="justify" vertical="center"/>
      <protection locked="0"/>
    </xf>
    <xf numFmtId="0" fontId="17" fillId="3" borderId="5" xfId="0" applyFont="1" applyFill="1" applyBorder="1" applyAlignment="1" applyProtection="1">
      <alignment horizontal="justify" vertical="center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6" fillId="0" borderId="17" xfId="0" applyNumberFormat="1" applyFont="1" applyBorder="1" applyAlignment="1" applyProtection="1">
      <alignment horizontal="right" vertical="top" wrapText="1"/>
      <protection locked="0"/>
    </xf>
    <xf numFmtId="4" fontId="16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9" fillId="0" borderId="5" xfId="0" applyFont="1" applyBorder="1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 locked="0"/>
    </xf>
    <xf numFmtId="4" fontId="18" fillId="0" borderId="17" xfId="0" applyNumberFormat="1" applyFont="1" applyBorder="1" applyAlignment="1" applyProtection="1">
      <alignment horizontal="right" vertical="top" wrapText="1"/>
      <protection locked="0"/>
    </xf>
    <xf numFmtId="4" fontId="18" fillId="0" borderId="6" xfId="0" applyNumberFormat="1" applyFont="1" applyBorder="1" applyAlignment="1" applyProtection="1">
      <alignment horizontal="right" vertical="top" wrapText="1"/>
      <protection locked="0"/>
    </xf>
    <xf numFmtId="0" fontId="16" fillId="0" borderId="16" xfId="0" applyFont="1" applyBorder="1" applyAlignment="1" applyProtection="1">
      <alignment horizontal="justify" vertical="top" wrapText="1"/>
      <protection locked="0"/>
    </xf>
    <xf numFmtId="0" fontId="16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6" fillId="0" borderId="17" xfId="0" applyNumberFormat="1" applyFont="1" applyBorder="1" applyAlignment="1" applyProtection="1">
      <alignment horizontal="right" vertical="top" wrapText="1"/>
    </xf>
    <xf numFmtId="4" fontId="16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justify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 indent="3"/>
      <protection locked="0"/>
    </xf>
    <xf numFmtId="0" fontId="1" fillId="0" borderId="6" xfId="0" applyFont="1" applyBorder="1" applyAlignment="1" applyProtection="1">
      <alignment horizontal="left" vertical="center" indent="6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5" fillId="0" borderId="2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vertical="center"/>
      <protection locked="0"/>
    </xf>
    <xf numFmtId="4" fontId="17" fillId="3" borderId="9" xfId="0" applyNumberFormat="1" applyFont="1" applyFill="1" applyBorder="1" applyAlignment="1" applyProtection="1">
      <alignment horizontal="right"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4" fontId="7" fillId="2" borderId="45" xfId="0" applyNumberFormat="1" applyFont="1" applyFill="1" applyBorder="1" applyAlignment="1" applyProtection="1">
      <alignment horizontal="right" vertical="center" wrapText="1"/>
    </xf>
    <xf numFmtId="0" fontId="23" fillId="3" borderId="44" xfId="0" applyFont="1" applyFill="1" applyBorder="1" applyAlignment="1" applyProtection="1">
      <alignment vertical="center"/>
      <protection locked="0"/>
    </xf>
    <xf numFmtId="0" fontId="23" fillId="3" borderId="22" xfId="0" applyFont="1" applyFill="1" applyBorder="1" applyAlignment="1" applyProtection="1">
      <alignment vertical="center"/>
      <protection locked="0"/>
    </xf>
    <xf numFmtId="0" fontId="17" fillId="3" borderId="22" xfId="0" applyFont="1" applyFill="1" applyBorder="1" applyAlignment="1" applyProtection="1">
      <alignment horizontal="justify" vertical="center"/>
      <protection locked="0"/>
    </xf>
    <xf numFmtId="4" fontId="7" fillId="0" borderId="45" xfId="0" applyNumberFormat="1" applyFont="1" applyFill="1" applyBorder="1" applyAlignment="1" applyProtection="1">
      <alignment horizontal="right" vertical="center" wrapText="1"/>
    </xf>
    <xf numFmtId="43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 applyProtection="1">
      <alignment horizontal="right" vertical="center" wrapText="1"/>
      <protection locked="0"/>
    </xf>
    <xf numFmtId="0" fontId="17" fillId="3" borderId="17" xfId="0" applyFont="1" applyFill="1" applyBorder="1" applyAlignment="1" applyProtection="1">
      <alignment horizontal="right" vertical="center"/>
      <protection locked="0"/>
    </xf>
    <xf numFmtId="0" fontId="23" fillId="2" borderId="44" xfId="0" applyFont="1" applyFill="1" applyBorder="1" applyAlignment="1" applyProtection="1">
      <alignment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17" fillId="2" borderId="22" xfId="0" applyFont="1" applyFill="1" applyBorder="1" applyAlignment="1" applyProtection="1">
      <alignment horizontal="justify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4" fontId="7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17" fillId="3" borderId="3" xfId="0" applyNumberFormat="1" applyFont="1" applyFill="1" applyBorder="1" applyAlignment="1" applyProtection="1">
      <alignment horizontal="right" vertical="center"/>
      <protection locked="0"/>
    </xf>
    <xf numFmtId="0" fontId="37" fillId="3" borderId="8" xfId="0" applyFont="1" applyFill="1" applyBorder="1" applyAlignment="1" applyProtection="1">
      <alignment horizontal="justify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21" fillId="3" borderId="14" xfId="0" applyFont="1" applyFill="1" applyBorder="1" applyAlignment="1" applyProtection="1">
      <alignment horizontal="justify" vertical="center"/>
      <protection locked="0"/>
    </xf>
    <xf numFmtId="0" fontId="2" fillId="3" borderId="28" xfId="0" applyFont="1" applyFill="1" applyBorder="1" applyAlignment="1" applyProtection="1">
      <alignment horizontal="justify" vertical="center"/>
      <protection locked="0"/>
    </xf>
    <xf numFmtId="0" fontId="21" fillId="3" borderId="28" xfId="0" applyFont="1" applyFill="1" applyBorder="1" applyAlignment="1" applyProtection="1">
      <alignment horizontal="justify" vertical="center"/>
      <protection locked="0"/>
    </xf>
    <xf numFmtId="0" fontId="17" fillId="3" borderId="1" xfId="0" applyFont="1" applyFill="1" applyBorder="1" applyAlignment="1" applyProtection="1">
      <alignment horizontal="justify" vertical="center"/>
      <protection locked="0"/>
    </xf>
    <xf numFmtId="0" fontId="23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5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54" fillId="0" borderId="0" xfId="0" applyFont="1" applyFill="1" applyAlignment="1" applyProtection="1">
      <alignment horizontal="justify"/>
      <protection locked="0"/>
    </xf>
    <xf numFmtId="0" fontId="55" fillId="0" borderId="0" xfId="0" applyFont="1" applyFill="1" applyAlignment="1" applyProtection="1">
      <alignment horizontal="right"/>
      <protection locked="0"/>
    </xf>
    <xf numFmtId="0" fontId="1" fillId="0" borderId="48" xfId="0" applyFont="1" applyFill="1" applyBorder="1" applyAlignment="1" applyProtection="1">
      <alignment horizontal="left" vertical="center" wrapText="1" indent="2"/>
      <protection locked="0"/>
    </xf>
    <xf numFmtId="0" fontId="1" fillId="0" borderId="49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0" fontId="24" fillId="0" borderId="48" xfId="0" applyFont="1" applyFill="1" applyBorder="1" applyAlignment="1" applyProtection="1">
      <alignment horizontal="justify" vertical="center" wrapText="1"/>
      <protection locked="0"/>
    </xf>
    <xf numFmtId="0" fontId="3" fillId="0" borderId="44" xfId="0" applyFont="1" applyFill="1" applyBorder="1" applyAlignment="1" applyProtection="1">
      <alignment horizontal="justify" vertical="center" wrapText="1"/>
      <protection locked="0"/>
    </xf>
    <xf numFmtId="49" fontId="27" fillId="0" borderId="0" xfId="0" applyNumberFormat="1" applyFont="1" applyFill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47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4" fontId="1" fillId="0" borderId="47" xfId="0" applyNumberFormat="1" applyFont="1" applyFill="1" applyBorder="1" applyAlignment="1" applyProtection="1">
      <alignment horizontal="right" vertical="center" wrapText="1"/>
    </xf>
    <xf numFmtId="0" fontId="1" fillId="0" borderId="48" xfId="0" applyFont="1" applyFill="1" applyBorder="1" applyAlignment="1" applyProtection="1">
      <alignment horizontal="left" vertical="center" wrapText="1" indent="1"/>
      <protection locked="0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4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47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Protection="1"/>
    <xf numFmtId="0" fontId="11" fillId="4" borderId="0" xfId="0" applyFont="1" applyFill="1" applyBorder="1" applyAlignment="1" applyProtection="1">
      <alignment horizontal="right"/>
      <protection locked="0"/>
    </xf>
    <xf numFmtId="0" fontId="40" fillId="0" borderId="0" xfId="0" applyFont="1" applyAlignment="1" applyProtection="1">
      <protection locked="0"/>
    </xf>
    <xf numFmtId="0" fontId="41" fillId="0" borderId="26" xfId="0" applyFont="1" applyBorder="1" applyAlignment="1" applyProtection="1">
      <alignment horizontal="center" vertical="center" wrapText="1"/>
      <protection locked="0"/>
    </xf>
    <xf numFmtId="0" fontId="41" fillId="0" borderId="15" xfId="0" applyFont="1" applyBorder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0" fontId="41" fillId="0" borderId="24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4" fontId="41" fillId="0" borderId="17" xfId="0" applyNumberFormat="1" applyFont="1" applyBorder="1" applyAlignment="1" applyProtection="1">
      <alignment horizontal="right" vertical="center"/>
      <protection locked="0"/>
    </xf>
    <xf numFmtId="4" fontId="41" fillId="0" borderId="14" xfId="0" applyNumberFormat="1" applyFont="1" applyBorder="1" applyAlignment="1" applyProtection="1">
      <alignment horizontal="right" vertical="center"/>
      <protection locked="0"/>
    </xf>
    <xf numFmtId="4" fontId="41" fillId="0" borderId="6" xfId="0" applyNumberFormat="1" applyFont="1" applyBorder="1" applyAlignment="1" applyProtection="1">
      <alignment horizontal="righ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 applyProtection="1">
      <alignment vertical="center"/>
      <protection locked="0"/>
    </xf>
    <xf numFmtId="0" fontId="42" fillId="0" borderId="0" xfId="0" applyFont="1" applyProtection="1">
      <protection locked="0"/>
    </xf>
    <xf numFmtId="4" fontId="41" fillId="0" borderId="17" xfId="0" applyNumberFormat="1" applyFont="1" applyBorder="1" applyAlignment="1" applyProtection="1">
      <alignment horizontal="right" vertical="center"/>
    </xf>
    <xf numFmtId="4" fontId="41" fillId="0" borderId="14" xfId="0" applyNumberFormat="1" applyFont="1" applyBorder="1" applyAlignment="1" applyProtection="1">
      <alignment horizontal="right" vertical="center"/>
    </xf>
    <xf numFmtId="4" fontId="41" fillId="0" borderId="6" xfId="0" applyNumberFormat="1" applyFont="1" applyBorder="1" applyAlignment="1" applyProtection="1">
      <alignment horizontal="right" vertical="center"/>
    </xf>
    <xf numFmtId="4" fontId="41" fillId="0" borderId="22" xfId="0" applyNumberFormat="1" applyFont="1" applyBorder="1" applyAlignment="1" applyProtection="1">
      <alignment horizontal="right" vertical="center"/>
    </xf>
    <xf numFmtId="4" fontId="41" fillId="0" borderId="45" xfId="0" applyNumberFormat="1" applyFont="1" applyBorder="1" applyAlignment="1" applyProtection="1">
      <alignment horizontal="right" vertical="center"/>
    </xf>
    <xf numFmtId="0" fontId="22" fillId="0" borderId="0" xfId="0" applyFont="1" applyAlignment="1" applyProtection="1"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6" xfId="0" applyFont="1" applyBorder="1" applyAlignment="1" applyProtection="1">
      <alignment horizontal="center" vertical="center"/>
      <protection locked="0"/>
    </xf>
    <xf numFmtId="4" fontId="41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57" fillId="0" borderId="0" xfId="0" applyFont="1" applyProtection="1">
      <protection locked="0"/>
    </xf>
    <xf numFmtId="0" fontId="48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left" vertical="center"/>
    </xf>
    <xf numFmtId="0" fontId="41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44" fillId="0" borderId="0" xfId="0" applyFont="1" applyFill="1" applyAlignment="1"/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right"/>
      <protection locked="0"/>
    </xf>
    <xf numFmtId="0" fontId="41" fillId="0" borderId="5" xfId="0" applyFont="1" applyBorder="1" applyAlignment="1" applyProtection="1">
      <alignment horizontal="left" vertical="center"/>
      <protection locked="0"/>
    </xf>
    <xf numFmtId="4" fontId="41" fillId="0" borderId="47" xfId="0" applyNumberFormat="1" applyFont="1" applyBorder="1" applyAlignment="1" applyProtection="1">
      <alignment horizontal="right" vertical="center"/>
      <protection locked="0"/>
    </xf>
    <xf numFmtId="0" fontId="42" fillId="0" borderId="14" xfId="0" applyFont="1" applyBorder="1" applyAlignment="1" applyProtection="1">
      <alignment horizontal="left" vertical="center"/>
      <protection locked="0"/>
    </xf>
    <xf numFmtId="0" fontId="41" fillId="2" borderId="15" xfId="0" applyFont="1" applyFill="1" applyBorder="1" applyAlignment="1" applyProtection="1">
      <alignment horizontal="center" vertical="center"/>
      <protection locked="0"/>
    </xf>
    <xf numFmtId="0" fontId="41" fillId="2" borderId="16" xfId="0" applyFont="1" applyFill="1" applyBorder="1" applyAlignment="1" applyProtection="1">
      <alignment horizontal="center" vertical="center"/>
      <protection locked="0"/>
    </xf>
    <xf numFmtId="0" fontId="41" fillId="0" borderId="9" xfId="0" applyFont="1" applyBorder="1" applyAlignment="1" applyProtection="1">
      <alignment horizontal="center" vertical="center"/>
      <protection locked="0"/>
    </xf>
    <xf numFmtId="4" fontId="41" fillId="0" borderId="47" xfId="0" applyNumberFormat="1" applyFont="1" applyBorder="1" applyAlignment="1" applyProtection="1">
      <alignment horizontal="right" vertical="center"/>
    </xf>
    <xf numFmtId="0" fontId="58" fillId="0" borderId="0" xfId="0" applyFont="1"/>
    <xf numFmtId="0" fontId="40" fillId="0" borderId="0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left" vertical="center"/>
      <protection locked="0"/>
    </xf>
    <xf numFmtId="0" fontId="45" fillId="0" borderId="0" xfId="12" applyFont="1" applyAlignment="1" applyProtection="1">
      <alignment horizontal="center" vertical="center"/>
      <protection locked="0"/>
    </xf>
    <xf numFmtId="0" fontId="59" fillId="0" borderId="0" xfId="0" applyFont="1" applyProtection="1">
      <protection locked="0"/>
    </xf>
    <xf numFmtId="4" fontId="41" fillId="0" borderId="6" xfId="6" applyNumberFormat="1" applyFont="1" applyBorder="1" applyAlignment="1" applyProtection="1">
      <alignment horizontal="right" vertical="center" wrapText="1"/>
    </xf>
    <xf numFmtId="4" fontId="41" fillId="0" borderId="17" xfId="0" applyNumberFormat="1" applyFont="1" applyBorder="1" applyAlignment="1" applyProtection="1">
      <alignment horizontal="right" vertical="center" wrapText="1"/>
    </xf>
    <xf numFmtId="4" fontId="41" fillId="0" borderId="14" xfId="6" applyNumberFormat="1" applyFont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/>
      <protection locked="0"/>
    </xf>
    <xf numFmtId="4" fontId="7" fillId="0" borderId="8" xfId="0" applyNumberFormat="1" applyFont="1" applyFill="1" applyBorder="1" applyAlignment="1" applyProtection="1">
      <alignment horizontal="left" vertical="top"/>
      <protection locked="0"/>
    </xf>
    <xf numFmtId="0" fontId="7" fillId="0" borderId="44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23" fillId="0" borderId="46" xfId="0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 applyProtection="1">
      <alignment horizontal="left" vertical="center" indent="3"/>
      <protection locked="0"/>
    </xf>
    <xf numFmtId="0" fontId="23" fillId="0" borderId="49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3" fillId="0" borderId="48" xfId="0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</xf>
    <xf numFmtId="4" fontId="7" fillId="2" borderId="23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7" fillId="0" borderId="47" xfId="0" applyNumberFormat="1" applyFont="1" applyFill="1" applyBorder="1" applyAlignment="1" applyProtection="1">
      <alignment horizontal="right" vertical="center"/>
    </xf>
    <xf numFmtId="4" fontId="17" fillId="0" borderId="18" xfId="0" applyNumberFormat="1" applyFont="1" applyFill="1" applyBorder="1" applyAlignment="1" applyProtection="1">
      <alignment horizontal="righ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4" fontId="17" fillId="0" borderId="8" xfId="0" applyNumberFormat="1" applyFont="1" applyFill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left" vertical="center"/>
    </xf>
    <xf numFmtId="0" fontId="56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4" fontId="17" fillId="3" borderId="47" xfId="0" applyNumberFormat="1" applyFont="1" applyFill="1" applyBorder="1" applyAlignment="1" applyProtection="1">
      <alignment horizontal="right" vertical="center"/>
    </xf>
    <xf numFmtId="4" fontId="17" fillId="3" borderId="18" xfId="0" applyNumberFormat="1" applyFont="1" applyFill="1" applyBorder="1" applyAlignment="1" applyProtection="1">
      <alignment horizontal="right" vertical="center"/>
    </xf>
    <xf numFmtId="0" fontId="61" fillId="0" borderId="0" xfId="0" applyFont="1" applyFill="1" applyBorder="1" applyAlignment="1" applyProtection="1">
      <alignment horizontal="center"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2" fillId="0" borderId="8" xfId="0" applyNumberFormat="1" applyFont="1" applyFill="1" applyBorder="1" applyAlignment="1" applyProtection="1">
      <alignment vertical="top"/>
      <protection locked="0"/>
    </xf>
    <xf numFmtId="4" fontId="17" fillId="0" borderId="9" xfId="0" applyNumberFormat="1" applyFont="1" applyBorder="1" applyAlignment="1" applyProtection="1">
      <alignment horizontal="left" vertical="top"/>
      <protection locked="0"/>
    </xf>
    <xf numFmtId="4" fontId="60" fillId="0" borderId="0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61" fillId="0" borderId="0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left"/>
    </xf>
    <xf numFmtId="0" fontId="24" fillId="0" borderId="0" xfId="0" applyFont="1" applyFill="1" applyProtection="1"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3" fillId="0" borderId="48" xfId="0" applyFont="1" applyFill="1" applyBorder="1" applyAlignment="1" applyProtection="1">
      <alignment vertical="center" wrapText="1"/>
      <protection locked="0"/>
    </xf>
    <xf numFmtId="0" fontId="1" fillId="0" borderId="48" xfId="0" applyFont="1" applyFill="1" applyBorder="1" applyAlignment="1" applyProtection="1">
      <alignment horizontal="left" vertical="top" wrapText="1" indent="2"/>
      <protection locked="0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7" fillId="0" borderId="0" xfId="0" applyNumberFormat="1" applyFont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7" fillId="0" borderId="0" xfId="0" applyFont="1" applyFill="1" applyBorder="1" applyAlignment="1" applyProtection="1">
      <alignment horizontal="justify" vertical="center"/>
      <protection locked="0"/>
    </xf>
    <xf numFmtId="4" fontId="17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44" xfId="0" applyFont="1" applyFill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4" fontId="4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0" fontId="1" fillId="0" borderId="49" xfId="0" applyFont="1" applyFill="1" applyBorder="1" applyAlignment="1" applyProtection="1">
      <alignment horizontal="justify" vertical="center" wrapText="1"/>
    </xf>
    <xf numFmtId="0" fontId="1" fillId="0" borderId="48" xfId="0" applyFont="1" applyFill="1" applyBorder="1" applyAlignment="1" applyProtection="1">
      <alignment horizontal="justify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7" fillId="0" borderId="8" xfId="0" applyNumberFormat="1" applyFont="1" applyFill="1" applyBorder="1" applyAlignment="1" applyProtection="1">
      <alignment horizontal="right" vertical="top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43" fontId="7" fillId="2" borderId="0" xfId="13" applyFont="1" applyFill="1" applyBorder="1" applyAlignment="1" applyProtection="1">
      <alignment horizontal="right" vertical="top"/>
    </xf>
    <xf numFmtId="43" fontId="7" fillId="2" borderId="6" xfId="13" applyFont="1" applyFill="1" applyBorder="1" applyAlignment="1" applyProtection="1">
      <alignment horizontal="right" vertical="top"/>
    </xf>
    <xf numFmtId="43" fontId="5" fillId="0" borderId="0" xfId="13" applyFont="1" applyBorder="1" applyAlignment="1" applyProtection="1">
      <alignment horizontal="right" vertical="top"/>
      <protection locked="0"/>
    </xf>
    <xf numFmtId="43" fontId="5" fillId="0" borderId="6" xfId="13" applyFont="1" applyBorder="1" applyAlignment="1" applyProtection="1">
      <alignment horizontal="right" vertical="top"/>
      <protection locked="0"/>
    </xf>
    <xf numFmtId="43" fontId="8" fillId="2" borderId="0" xfId="13" applyFont="1" applyFill="1" applyBorder="1" applyAlignment="1" applyProtection="1">
      <alignment horizontal="right" vertical="top"/>
    </xf>
    <xf numFmtId="43" fontId="8" fillId="2" borderId="6" xfId="13" applyFont="1" applyFill="1" applyBorder="1" applyAlignment="1" applyProtection="1">
      <alignment horizontal="right" vertical="top"/>
    </xf>
    <xf numFmtId="0" fontId="23" fillId="0" borderId="1" xfId="0" applyFont="1" applyFill="1" applyBorder="1" applyAlignment="1" applyProtection="1">
      <alignment vertical="center"/>
      <protection locked="0"/>
    </xf>
    <xf numFmtId="0" fontId="23" fillId="0" borderId="27" xfId="0" applyFont="1" applyFill="1" applyBorder="1" applyAlignment="1" applyProtection="1">
      <alignment vertical="center"/>
      <protection locked="0"/>
    </xf>
    <xf numFmtId="4" fontId="17" fillId="0" borderId="17" xfId="0" applyNumberFormat="1" applyFont="1" applyFill="1" applyBorder="1" applyAlignment="1" applyProtection="1">
      <alignment horizontal="justify" vertical="center"/>
      <protection locked="0"/>
    </xf>
    <xf numFmtId="4" fontId="17" fillId="0" borderId="47" xfId="0" applyNumberFormat="1" applyFont="1" applyFill="1" applyBorder="1" applyAlignment="1" applyProtection="1">
      <alignment horizontal="justify" vertical="center"/>
      <protection locked="0"/>
    </xf>
    <xf numFmtId="0" fontId="23" fillId="0" borderId="5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4" fontId="21" fillId="0" borderId="17" xfId="0" applyNumberFormat="1" applyFont="1" applyFill="1" applyBorder="1" applyAlignment="1" applyProtection="1">
      <alignment horizontal="right" vertical="center"/>
    </xf>
    <xf numFmtId="4" fontId="38" fillId="0" borderId="17" xfId="0" applyNumberFormat="1" applyFont="1" applyFill="1" applyBorder="1" applyAlignment="1" applyProtection="1">
      <alignment horizontal="right" vertical="center"/>
    </xf>
    <xf numFmtId="4" fontId="38" fillId="0" borderId="47" xfId="0" applyNumberFormat="1" applyFont="1" applyFill="1" applyBorder="1" applyAlignment="1" applyProtection="1">
      <alignment horizontal="right" vertical="center"/>
    </xf>
    <xf numFmtId="0" fontId="23" fillId="0" borderId="5" xfId="0" applyFont="1" applyFill="1" applyBorder="1" applyAlignment="1" applyProtection="1">
      <alignment horizontal="justify" vertical="center"/>
      <protection locked="0"/>
    </xf>
    <xf numFmtId="0" fontId="37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47" xfId="0" applyNumberFormat="1" applyFont="1" applyFill="1" applyBorder="1" applyAlignment="1" applyProtection="1">
      <alignment horizontal="right" vertical="center"/>
      <protection locked="0"/>
    </xf>
    <xf numFmtId="0" fontId="17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47" xfId="0" applyNumberFormat="1" applyFont="1" applyFill="1" applyBorder="1" applyAlignment="1" applyProtection="1">
      <alignment horizontal="right" vertical="center"/>
    </xf>
    <xf numFmtId="0" fontId="17" fillId="0" borderId="7" xfId="0" applyFont="1" applyFill="1" applyBorder="1" applyAlignment="1" applyProtection="1">
      <alignment horizontal="justify" vertical="center"/>
      <protection locked="0"/>
    </xf>
    <xf numFmtId="0" fontId="17" fillId="0" borderId="28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41" fillId="2" borderId="0" xfId="0" applyFont="1" applyFill="1" applyBorder="1" applyAlignment="1">
      <alignment horizontal="center" vertical="center"/>
    </xf>
    <xf numFmtId="4" fontId="25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horizontal="right" vertical="center" wrapText="1"/>
      <protection locked="0"/>
    </xf>
    <xf numFmtId="4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39" fillId="0" borderId="0" xfId="0" applyNumberFormat="1" applyFont="1" applyFill="1" applyBorder="1" applyAlignment="1" applyProtection="1">
      <alignment horizontal="right" vertical="center" wrapText="1"/>
    </xf>
    <xf numFmtId="4" fontId="5" fillId="0" borderId="50" xfId="0" applyNumberFormat="1" applyFont="1" applyBorder="1" applyAlignment="1" applyProtection="1">
      <alignment horizontal="left" vertical="top"/>
      <protection locked="0"/>
    </xf>
    <xf numFmtId="0" fontId="64" fillId="0" borderId="0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vertical="center"/>
      <protection locked="0"/>
    </xf>
    <xf numFmtId="4" fontId="41" fillId="0" borderId="23" xfId="0" applyNumberFormat="1" applyFont="1" applyBorder="1" applyAlignment="1" applyProtection="1">
      <alignment horizontal="right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41" fillId="0" borderId="3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41" fillId="0" borderId="33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27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justify" vertical="center" wrapText="1"/>
    </xf>
    <xf numFmtId="0" fontId="72" fillId="6" borderId="6" xfId="0" applyFont="1" applyFill="1" applyBorder="1" applyAlignment="1">
      <alignment horizontal="center" vertical="center" wrapText="1"/>
    </xf>
    <xf numFmtId="0" fontId="72" fillId="6" borderId="9" xfId="0" applyFont="1" applyFill="1" applyBorder="1" applyAlignment="1">
      <alignment horizontal="center" vertical="center" wrapText="1"/>
    </xf>
    <xf numFmtId="0" fontId="73" fillId="0" borderId="6" xfId="0" applyFont="1" applyBorder="1" applyAlignment="1">
      <alignment horizontal="justify" vertical="center" wrapText="1"/>
    </xf>
    <xf numFmtId="0" fontId="68" fillId="4" borderId="6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justify" vertical="center" wrapText="1"/>
    </xf>
    <xf numFmtId="0" fontId="27" fillId="0" borderId="9" xfId="0" applyFont="1" applyBorder="1" applyAlignment="1">
      <alignment horizontal="justify" vertical="center" wrapText="1"/>
    </xf>
    <xf numFmtId="0" fontId="72" fillId="6" borderId="3" xfId="0" applyFont="1" applyFill="1" applyBorder="1" applyAlignment="1">
      <alignment horizontal="center" vertical="center" wrapText="1"/>
    </xf>
    <xf numFmtId="0" fontId="74" fillId="6" borderId="9" xfId="0" applyFont="1" applyFill="1" applyBorder="1" applyAlignment="1">
      <alignment vertical="center" wrapText="1"/>
    </xf>
    <xf numFmtId="0" fontId="72" fillId="0" borderId="4" xfId="0" applyFont="1" applyBorder="1" applyAlignment="1">
      <alignment horizontal="left" vertical="center" wrapText="1"/>
    </xf>
    <xf numFmtId="0" fontId="73" fillId="0" borderId="4" xfId="0" applyFont="1" applyBorder="1" applyAlignment="1">
      <alignment horizontal="justify" vertical="center" wrapText="1"/>
    </xf>
    <xf numFmtId="0" fontId="73" fillId="0" borderId="13" xfId="0" applyFont="1" applyBorder="1" applyAlignment="1">
      <alignment horizontal="justify" vertical="center" wrapText="1"/>
    </xf>
    <xf numFmtId="0" fontId="66" fillId="0" borderId="0" xfId="0" applyFont="1" applyAlignment="1">
      <alignment horizontal="center" vertical="center"/>
    </xf>
    <xf numFmtId="0" fontId="66" fillId="0" borderId="9" xfId="0" applyFont="1" applyBorder="1" applyAlignment="1">
      <alignment vertical="center" wrapText="1"/>
    </xf>
    <xf numFmtId="0" fontId="66" fillId="0" borderId="7" xfId="0" applyFont="1" applyBorder="1" applyAlignment="1">
      <alignment vertical="center" wrapText="1"/>
    </xf>
    <xf numFmtId="0" fontId="68" fillId="6" borderId="9" xfId="0" applyFont="1" applyFill="1" applyBorder="1" applyAlignment="1">
      <alignment horizontal="center" vertical="center" wrapText="1"/>
    </xf>
    <xf numFmtId="0" fontId="69" fillId="0" borderId="6" xfId="0" applyFont="1" applyBorder="1" applyAlignment="1">
      <alignment vertical="center" wrapText="1"/>
    </xf>
    <xf numFmtId="0" fontId="68" fillId="0" borderId="6" xfId="0" applyFont="1" applyBorder="1" applyAlignment="1">
      <alignment vertical="center" wrapText="1"/>
    </xf>
    <xf numFmtId="0" fontId="69" fillId="0" borderId="6" xfId="0" applyFont="1" applyBorder="1" applyAlignment="1">
      <alignment horizontal="left" vertical="center" wrapText="1" indent="5"/>
    </xf>
    <xf numFmtId="0" fontId="69" fillId="0" borderId="7" xfId="0" applyFont="1" applyBorder="1" applyAlignment="1">
      <alignment vertical="center" wrapText="1"/>
    </xf>
    <xf numFmtId="0" fontId="68" fillId="0" borderId="9" xfId="0" applyFont="1" applyBorder="1" applyAlignment="1">
      <alignment vertical="center" wrapText="1"/>
    </xf>
    <xf numFmtId="0" fontId="69" fillId="0" borderId="9" xfId="0" applyFont="1" applyBorder="1" applyAlignment="1">
      <alignment vertical="center" wrapText="1"/>
    </xf>
    <xf numFmtId="0" fontId="75" fillId="0" borderId="7" xfId="0" applyFont="1" applyBorder="1" applyAlignment="1">
      <alignment horizontal="left" vertical="center"/>
    </xf>
    <xf numFmtId="0" fontId="69" fillId="0" borderId="7" xfId="0" applyFont="1" applyBorder="1" applyAlignment="1">
      <alignment horizontal="left" vertical="center"/>
    </xf>
    <xf numFmtId="0" fontId="68" fillId="6" borderId="3" xfId="0" applyFont="1" applyFill="1" applyBorder="1" applyAlignment="1">
      <alignment horizontal="center" vertical="center"/>
    </xf>
    <xf numFmtId="0" fontId="68" fillId="6" borderId="9" xfId="0" applyFont="1" applyFill="1" applyBorder="1" applyAlignment="1">
      <alignment horizontal="center" vertical="center"/>
    </xf>
    <xf numFmtId="0" fontId="69" fillId="0" borderId="6" xfId="0" applyFont="1" applyBorder="1" applyAlignment="1">
      <alignment vertical="center"/>
    </xf>
    <xf numFmtId="0" fontId="69" fillId="0" borderId="6" xfId="0" applyFont="1" applyBorder="1" applyAlignment="1">
      <alignment horizontal="left" vertical="center" indent="5"/>
    </xf>
    <xf numFmtId="0" fontId="69" fillId="0" borderId="6" xfId="0" applyFont="1" applyBorder="1" applyAlignment="1">
      <alignment horizontal="justify" vertical="center"/>
    </xf>
    <xf numFmtId="0" fontId="68" fillId="0" borderId="6" xfId="0" applyFont="1" applyBorder="1" applyAlignment="1">
      <alignment horizontal="left" vertical="center" indent="1"/>
    </xf>
    <xf numFmtId="0" fontId="69" fillId="0" borderId="9" xfId="0" applyFont="1" applyBorder="1" applyAlignment="1">
      <alignment horizontal="left" vertical="center" indent="1"/>
    </xf>
    <xf numFmtId="0" fontId="68" fillId="0" borderId="0" xfId="0" applyFont="1" applyBorder="1" applyAlignment="1">
      <alignment vertical="center"/>
    </xf>
    <xf numFmtId="0" fontId="68" fillId="0" borderId="5" xfId="0" applyFont="1" applyBorder="1" applyAlignment="1">
      <alignment horizontal="left" vertical="center" wrapText="1"/>
    </xf>
    <xf numFmtId="0" fontId="69" fillId="0" borderId="5" xfId="0" applyFont="1" applyBorder="1" applyAlignment="1">
      <alignment horizontal="left" vertical="center" wrapText="1"/>
    </xf>
    <xf numFmtId="0" fontId="69" fillId="0" borderId="5" xfId="0" applyFont="1" applyBorder="1" applyAlignment="1">
      <alignment horizontal="left" vertical="center" wrapText="1" indent="1"/>
    </xf>
    <xf numFmtId="0" fontId="68" fillId="0" borderId="7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47" fillId="4" borderId="0" xfId="0" applyFont="1" applyFill="1" applyBorder="1" applyAlignment="1">
      <alignment vertical="center" wrapText="1"/>
    </xf>
    <xf numFmtId="0" fontId="67" fillId="4" borderId="0" xfId="0" applyFont="1" applyFill="1" applyBorder="1" applyAlignment="1">
      <alignment vertical="center" wrapText="1"/>
    </xf>
    <xf numFmtId="0" fontId="48" fillId="0" borderId="0" xfId="0" applyFont="1"/>
    <xf numFmtId="0" fontId="69" fillId="0" borderId="6" xfId="0" applyFont="1" applyBorder="1" applyAlignment="1">
      <alignment horizontal="right" vertical="center"/>
    </xf>
    <xf numFmtId="0" fontId="69" fillId="0" borderId="13" xfId="0" applyFont="1" applyBorder="1" applyAlignment="1">
      <alignment horizontal="right" vertical="center"/>
    </xf>
    <xf numFmtId="0" fontId="69" fillId="0" borderId="9" xfId="0" applyFont="1" applyBorder="1" applyAlignment="1">
      <alignment horizontal="right" vertical="center"/>
    </xf>
    <xf numFmtId="43" fontId="68" fillId="0" borderId="6" xfId="0" applyNumberFormat="1" applyFont="1" applyBorder="1" applyAlignment="1">
      <alignment horizontal="right" vertical="center" wrapText="1"/>
    </xf>
    <xf numFmtId="43" fontId="69" fillId="0" borderId="6" xfId="0" applyNumberFormat="1" applyFont="1" applyBorder="1" applyAlignment="1">
      <alignment horizontal="right" vertical="center" wrapText="1"/>
    </xf>
    <xf numFmtId="43" fontId="69" fillId="0" borderId="9" xfId="0" applyNumberFormat="1" applyFont="1" applyBorder="1" applyAlignment="1">
      <alignment horizontal="right" vertical="center" wrapText="1"/>
    </xf>
    <xf numFmtId="0" fontId="70" fillId="0" borderId="9" xfId="0" applyFont="1" applyBorder="1" applyAlignment="1">
      <alignment horizontal="right" vertical="center" wrapText="1"/>
    </xf>
    <xf numFmtId="43" fontId="27" fillId="0" borderId="6" xfId="0" applyNumberFormat="1" applyFont="1" applyBorder="1" applyAlignment="1">
      <alignment horizontal="right" vertical="center" wrapText="1"/>
    </xf>
    <xf numFmtId="0" fontId="68" fillId="0" borderId="52" xfId="0" applyFont="1" applyBorder="1" applyAlignment="1">
      <alignment vertical="center"/>
    </xf>
    <xf numFmtId="43" fontId="69" fillId="0" borderId="6" xfId="0" applyNumberFormat="1" applyFont="1" applyBorder="1" applyAlignment="1">
      <alignment horizontal="right" vertical="center"/>
    </xf>
    <xf numFmtId="43" fontId="69" fillId="0" borderId="9" xfId="0" applyNumberFormat="1" applyFont="1" applyBorder="1" applyAlignment="1">
      <alignment horizontal="right" vertical="center"/>
    </xf>
    <xf numFmtId="43" fontId="68" fillId="0" borderId="6" xfId="0" applyNumberFormat="1" applyFont="1" applyBorder="1" applyAlignment="1">
      <alignment horizontal="right" vertical="center"/>
    </xf>
    <xf numFmtId="0" fontId="69" fillId="0" borderId="6" xfId="0" applyFont="1" applyBorder="1" applyAlignment="1" applyProtection="1">
      <alignment horizontal="right" vertical="center"/>
    </xf>
    <xf numFmtId="43" fontId="69" fillId="0" borderId="6" xfId="0" applyNumberFormat="1" applyFont="1" applyBorder="1" applyAlignment="1" applyProtection="1">
      <alignment horizontal="right" vertical="center"/>
    </xf>
    <xf numFmtId="43" fontId="69" fillId="0" borderId="6" xfId="0" applyNumberFormat="1" applyFont="1" applyBorder="1" applyAlignment="1" applyProtection="1">
      <alignment horizontal="right" vertical="center"/>
      <protection locked="0"/>
    </xf>
    <xf numFmtId="43" fontId="69" fillId="0" borderId="9" xfId="0" applyNumberFormat="1" applyFont="1" applyBorder="1" applyAlignment="1" applyProtection="1">
      <alignment horizontal="right" vertical="center"/>
      <protection locked="0"/>
    </xf>
    <xf numFmtId="43" fontId="69" fillId="6" borderId="6" xfId="0" applyNumberFormat="1" applyFont="1" applyFill="1" applyBorder="1" applyAlignment="1" applyProtection="1">
      <alignment horizontal="right" vertical="center"/>
    </xf>
    <xf numFmtId="43" fontId="69" fillId="0" borderId="6" xfId="0" applyNumberFormat="1" applyFont="1" applyFill="1" applyBorder="1" applyAlignment="1" applyProtection="1">
      <alignment horizontal="right" vertical="center"/>
    </xf>
    <xf numFmtId="43" fontId="27" fillId="0" borderId="6" xfId="0" applyNumberFormat="1" applyFont="1" applyBorder="1" applyAlignment="1" applyProtection="1">
      <alignment horizontal="right" vertical="center" wrapText="1"/>
      <protection locked="0"/>
    </xf>
    <xf numFmtId="43" fontId="27" fillId="0" borderId="6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68" fillId="6" borderId="3" xfId="0" applyFont="1" applyFill="1" applyBorder="1" applyAlignment="1">
      <alignment horizontal="center" vertical="center" wrapText="1"/>
    </xf>
    <xf numFmtId="43" fontId="69" fillId="0" borderId="6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justify" vertical="center" wrapText="1"/>
    </xf>
    <xf numFmtId="0" fontId="27" fillId="0" borderId="9" xfId="0" applyFont="1" applyBorder="1" applyAlignment="1">
      <alignment horizontal="left" vertical="center" wrapText="1"/>
    </xf>
    <xf numFmtId="43" fontId="13" fillId="0" borderId="9" xfId="0" applyNumberFormat="1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27" fillId="0" borderId="6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43" fontId="13" fillId="0" borderId="6" xfId="0" applyNumberFormat="1" applyFont="1" applyBorder="1" applyAlignment="1" applyProtection="1">
      <alignment horizontal="right" vertical="center" wrapText="1"/>
      <protection locked="0"/>
    </xf>
    <xf numFmtId="0" fontId="13" fillId="0" borderId="4" xfId="0" applyFont="1" applyBorder="1" applyAlignment="1">
      <alignment horizontal="justify" vertical="center" wrapText="1"/>
    </xf>
    <xf numFmtId="43" fontId="13" fillId="0" borderId="6" xfId="0" applyNumberFormat="1" applyFont="1" applyBorder="1" applyAlignment="1">
      <alignment horizontal="right" vertical="center" wrapText="1"/>
    </xf>
    <xf numFmtId="43" fontId="13" fillId="0" borderId="9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>
      <alignment horizontal="justify" vertical="center" wrapText="1"/>
    </xf>
    <xf numFmtId="43" fontId="13" fillId="0" borderId="6" xfId="0" applyNumberFormat="1" applyFont="1" applyBorder="1" applyAlignment="1">
      <alignment horizontal="justify" vertical="center" wrapText="1"/>
    </xf>
    <xf numFmtId="43" fontId="27" fillId="0" borderId="9" xfId="0" applyNumberFormat="1" applyFont="1" applyBorder="1" applyAlignment="1">
      <alignment horizontal="right" vertical="center" wrapText="1"/>
    </xf>
    <xf numFmtId="43" fontId="68" fillId="6" borderId="6" xfId="0" applyNumberFormat="1" applyFont="1" applyFill="1" applyBorder="1" applyAlignment="1">
      <alignment horizontal="right" vertical="center" wrapText="1"/>
    </xf>
    <xf numFmtId="43" fontId="68" fillId="0" borderId="4" xfId="0" applyNumberFormat="1" applyFont="1" applyBorder="1" applyAlignment="1">
      <alignment horizontal="right" wrapText="1"/>
    </xf>
    <xf numFmtId="43" fontId="68" fillId="0" borderId="6" xfId="0" applyNumberFormat="1" applyFont="1" applyBorder="1" applyAlignment="1">
      <alignment horizontal="right" wrapText="1"/>
    </xf>
    <xf numFmtId="43" fontId="68" fillId="0" borderId="4" xfId="0" applyNumberFormat="1" applyFont="1" applyBorder="1" applyAlignment="1" applyProtection="1">
      <alignment horizontal="right" wrapText="1"/>
      <protection locked="0"/>
    </xf>
    <xf numFmtId="43" fontId="68" fillId="0" borderId="6" xfId="0" applyNumberFormat="1" applyFont="1" applyBorder="1" applyAlignment="1" applyProtection="1">
      <alignment horizontal="right" wrapText="1"/>
      <protection locked="0"/>
    </xf>
    <xf numFmtId="0" fontId="27" fillId="0" borderId="51" xfId="0" applyFont="1" applyBorder="1" applyAlignment="1">
      <alignment horizontal="justify" vertical="center" wrapText="1"/>
    </xf>
    <xf numFmtId="43" fontId="27" fillId="0" borderId="3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justify" vertical="center" wrapText="1"/>
    </xf>
    <xf numFmtId="0" fontId="27" fillId="0" borderId="3" xfId="0" applyFont="1" applyBorder="1" applyAlignment="1">
      <alignment horizontal="justify" vertical="center" wrapText="1"/>
    </xf>
    <xf numFmtId="0" fontId="69" fillId="0" borderId="8" xfId="0" applyFont="1" applyBorder="1" applyAlignment="1">
      <alignment horizontal="left" vertical="center"/>
    </xf>
    <xf numFmtId="0" fontId="69" fillId="0" borderId="53" xfId="0" applyFont="1" applyBorder="1" applyAlignment="1">
      <alignment horizontal="left" vertical="justify"/>
    </xf>
    <xf numFmtId="0" fontId="27" fillId="0" borderId="0" xfId="0" applyFont="1" applyFill="1" applyAlignment="1" applyProtection="1">
      <alignment vertical="center"/>
    </xf>
    <xf numFmtId="0" fontId="63" fillId="0" borderId="0" xfId="0" applyFont="1" applyFill="1"/>
    <xf numFmtId="43" fontId="13" fillId="0" borderId="6" xfId="0" applyNumberFormat="1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43" fontId="13" fillId="0" borderId="6" xfId="0" applyNumberFormat="1" applyFont="1" applyBorder="1" applyAlignment="1" applyProtection="1">
      <alignment vertical="center"/>
      <protection locked="0"/>
    </xf>
    <xf numFmtId="0" fontId="27" fillId="0" borderId="5" xfId="0" applyFont="1" applyBorder="1" applyAlignment="1">
      <alignment horizontal="justify" vertical="center"/>
    </xf>
    <xf numFmtId="0" fontId="27" fillId="0" borderId="6" xfId="0" applyFont="1" applyBorder="1" applyAlignment="1">
      <alignment horizontal="justify" vertical="center"/>
    </xf>
    <xf numFmtId="43" fontId="27" fillId="0" borderId="6" xfId="0" applyNumberFormat="1" applyFont="1" applyBorder="1" applyAlignment="1" applyProtection="1">
      <alignment vertical="center"/>
    </xf>
    <xf numFmtId="43" fontId="13" fillId="0" borderId="6" xfId="0" applyNumberFormat="1" applyFont="1" applyBorder="1" applyAlignment="1" applyProtection="1">
      <alignment vertical="center"/>
    </xf>
    <xf numFmtId="43" fontId="27" fillId="0" borderId="6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43" fontId="13" fillId="0" borderId="9" xfId="0" applyNumberFormat="1" applyFont="1" applyBorder="1" applyAlignment="1" applyProtection="1">
      <alignment vertical="center"/>
      <protection locked="0"/>
    </xf>
    <xf numFmtId="43" fontId="13" fillId="0" borderId="9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43" fontId="13" fillId="0" borderId="0" xfId="0" applyNumberFormat="1" applyFont="1" applyBorder="1" applyAlignment="1" applyProtection="1">
      <alignment vertical="center"/>
      <protection locked="0"/>
    </xf>
    <xf numFmtId="43" fontId="13" fillId="0" borderId="0" xfId="0" applyNumberFormat="1" applyFont="1" applyBorder="1" applyAlignment="1">
      <alignment vertical="center"/>
    </xf>
    <xf numFmtId="41" fontId="69" fillId="0" borderId="6" xfId="0" applyNumberFormat="1" applyFont="1" applyBorder="1" applyAlignment="1" applyProtection="1">
      <alignment vertical="center" wrapText="1"/>
      <protection locked="0"/>
    </xf>
    <xf numFmtId="0" fontId="49" fillId="0" borderId="0" xfId="0" applyFont="1" applyFill="1" applyAlignment="1" applyProtection="1">
      <alignment wrapText="1"/>
    </xf>
    <xf numFmtId="43" fontId="69" fillId="0" borderId="9" xfId="0" applyNumberFormat="1" applyFont="1" applyBorder="1" applyAlignment="1" applyProtection="1">
      <alignment horizontal="right" vertical="center"/>
    </xf>
    <xf numFmtId="43" fontId="68" fillId="0" borderId="6" xfId="0" applyNumberFormat="1" applyFont="1" applyBorder="1" applyAlignment="1" applyProtection="1">
      <alignment horizontal="right" vertical="center"/>
    </xf>
    <xf numFmtId="43" fontId="68" fillId="0" borderId="6" xfId="0" applyNumberFormat="1" applyFont="1" applyFill="1" applyBorder="1" applyAlignment="1">
      <alignment horizontal="right" vertical="center" wrapText="1"/>
    </xf>
    <xf numFmtId="43" fontId="27" fillId="0" borderId="9" xfId="0" applyNumberFormat="1" applyFont="1" applyFill="1" applyBorder="1" applyAlignment="1">
      <alignment horizontal="right" vertical="center" wrapText="1"/>
    </xf>
    <xf numFmtId="43" fontId="13" fillId="0" borderId="9" xfId="0" applyNumberFormat="1" applyFont="1" applyBorder="1" applyAlignment="1" applyProtection="1">
      <alignment vertical="center"/>
    </xf>
    <xf numFmtId="41" fontId="69" fillId="0" borderId="6" xfId="0" applyNumberFormat="1" applyFont="1" applyBorder="1" applyAlignment="1">
      <alignment vertical="center" wrapText="1"/>
    </xf>
    <xf numFmtId="41" fontId="69" fillId="0" borderId="6" xfId="0" applyNumberFormat="1" applyFont="1" applyBorder="1" applyAlignment="1">
      <alignment horizontal="right" vertical="center"/>
    </xf>
    <xf numFmtId="41" fontId="69" fillId="6" borderId="6" xfId="0" applyNumberFormat="1" applyFont="1" applyFill="1" applyBorder="1" applyAlignment="1">
      <alignment horizontal="right" vertical="center" wrapText="1"/>
    </xf>
    <xf numFmtId="41" fontId="68" fillId="0" borderId="6" xfId="0" applyNumberFormat="1" applyFont="1" applyBorder="1" applyAlignment="1">
      <alignment horizontal="right" vertical="center" wrapText="1"/>
    </xf>
    <xf numFmtId="41" fontId="68" fillId="0" borderId="6" xfId="0" applyNumberFormat="1" applyFont="1" applyBorder="1" applyAlignment="1">
      <alignment horizontal="right" vertical="center"/>
    </xf>
    <xf numFmtId="41" fontId="68" fillId="0" borderId="6" xfId="0" applyNumberFormat="1" applyFont="1" applyBorder="1" applyAlignment="1">
      <alignment vertical="center" wrapText="1"/>
    </xf>
    <xf numFmtId="41" fontId="68" fillId="0" borderId="6" xfId="0" applyNumberFormat="1" applyFont="1" applyBorder="1" applyAlignment="1" applyProtection="1">
      <alignment vertical="center" wrapText="1"/>
      <protection locked="0"/>
    </xf>
    <xf numFmtId="41" fontId="69" fillId="0" borderId="6" xfId="0" applyNumberFormat="1" applyFont="1" applyFill="1" applyBorder="1" applyAlignment="1">
      <alignment horizontal="right" vertical="center" wrapText="1"/>
    </xf>
    <xf numFmtId="0" fontId="78" fillId="0" borderId="6" xfId="0" applyFont="1" applyFill="1" applyBorder="1" applyAlignment="1">
      <alignment horizontal="center" vertical="center"/>
    </xf>
    <xf numFmtId="0" fontId="78" fillId="0" borderId="4" xfId="0" applyFont="1" applyFill="1" applyBorder="1" applyAlignment="1">
      <alignment horizontal="center" vertical="center"/>
    </xf>
    <xf numFmtId="43" fontId="68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80" fillId="0" borderId="0" xfId="0" applyFont="1" applyAlignment="1" applyProtection="1">
      <protection locked="0"/>
    </xf>
    <xf numFmtId="0" fontId="81" fillId="0" borderId="0" xfId="0" applyFont="1" applyAlignment="1" applyProtection="1">
      <protection locked="0"/>
    </xf>
    <xf numFmtId="0" fontId="43" fillId="0" borderId="0" xfId="0" applyFont="1" applyFill="1" applyBorder="1" applyAlignment="1" applyProtection="1">
      <alignment horizontal="right" vertical="top"/>
      <protection locked="0"/>
    </xf>
    <xf numFmtId="0" fontId="80" fillId="0" borderId="0" xfId="0" applyFont="1" applyProtection="1">
      <protection locked="0"/>
    </xf>
    <xf numFmtId="0" fontId="82" fillId="0" borderId="0" xfId="0" applyFont="1" applyFill="1" applyProtection="1">
      <protection locked="0"/>
    </xf>
    <xf numFmtId="0" fontId="81" fillId="0" borderId="0" xfId="0" applyFont="1" applyProtection="1">
      <protection locked="0"/>
    </xf>
    <xf numFmtId="0" fontId="75" fillId="0" borderId="3" xfId="0" applyFont="1" applyBorder="1" applyAlignment="1">
      <alignment horizontal="center" vertical="center"/>
    </xf>
    <xf numFmtId="43" fontId="69" fillId="0" borderId="4" xfId="0" applyNumberFormat="1" applyFont="1" applyBorder="1" applyAlignment="1" applyProtection="1">
      <alignment horizontal="right" vertical="center"/>
      <protection locked="0"/>
    </xf>
    <xf numFmtId="43" fontId="69" fillId="0" borderId="4" xfId="0" applyNumberFormat="1" applyFont="1" applyBorder="1" applyAlignment="1" applyProtection="1">
      <alignment horizontal="right" vertical="center"/>
    </xf>
    <xf numFmtId="0" fontId="69" fillId="0" borderId="5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40" fillId="0" borderId="0" xfId="0" applyFont="1" applyProtection="1">
      <protection locked="0"/>
    </xf>
    <xf numFmtId="0" fontId="68" fillId="0" borderId="5" xfId="0" applyFont="1" applyBorder="1" applyAlignment="1">
      <alignment horizontal="justify" vertical="center" wrapText="1"/>
    </xf>
    <xf numFmtId="0" fontId="68" fillId="0" borderId="6" xfId="0" applyFont="1" applyBorder="1" applyAlignment="1">
      <alignment horizontal="justify" vertical="center" wrapText="1"/>
    </xf>
    <xf numFmtId="0" fontId="68" fillId="4" borderId="9" xfId="0" applyFont="1" applyFill="1" applyBorder="1" applyAlignment="1">
      <alignment horizontal="center" vertical="center" wrapText="1"/>
    </xf>
    <xf numFmtId="0" fontId="69" fillId="0" borderId="5" xfId="0" applyFont="1" applyBorder="1" applyAlignment="1">
      <alignment horizontal="justify" vertical="center" wrapText="1"/>
    </xf>
    <xf numFmtId="0" fontId="69" fillId="0" borderId="6" xfId="0" applyFont="1" applyBorder="1" applyAlignment="1">
      <alignment horizontal="justify" vertical="center" wrapText="1"/>
    </xf>
    <xf numFmtId="0" fontId="69" fillId="0" borderId="0" xfId="0" applyFont="1" applyBorder="1" applyAlignment="1">
      <alignment horizontal="left" vertical="center"/>
    </xf>
    <xf numFmtId="0" fontId="69" fillId="0" borderId="52" xfId="0" applyFont="1" applyBorder="1" applyAlignment="1">
      <alignment horizontal="left" vertical="center"/>
    </xf>
    <xf numFmtId="0" fontId="69" fillId="0" borderId="5" xfId="0" applyFont="1" applyBorder="1" applyAlignment="1">
      <alignment horizontal="left" vertical="center"/>
    </xf>
    <xf numFmtId="0" fontId="69" fillId="0" borderId="0" xfId="0" applyFont="1" applyBorder="1" applyAlignment="1">
      <alignment vertical="center"/>
    </xf>
    <xf numFmtId="0" fontId="69" fillId="0" borderId="52" xfId="0" applyFont="1" applyBorder="1" applyAlignment="1">
      <alignment vertical="center"/>
    </xf>
    <xf numFmtId="0" fontId="69" fillId="0" borderId="52" xfId="0" applyFont="1" applyBorder="1" applyAlignment="1">
      <alignment horizontal="left" vertical="justify"/>
    </xf>
    <xf numFmtId="0" fontId="27" fillId="0" borderId="9" xfId="0" applyFont="1" applyFill="1" applyBorder="1" applyAlignment="1">
      <alignment horizontal="center" vertical="center" wrapText="1"/>
    </xf>
    <xf numFmtId="0" fontId="68" fillId="6" borderId="12" xfId="0" applyFont="1" applyFill="1" applyBorder="1" applyAlignment="1">
      <alignment horizontal="center" vertical="center" wrapText="1"/>
    </xf>
    <xf numFmtId="0" fontId="68" fillId="6" borderId="51" xfId="0" applyFont="1" applyFill="1" applyBorder="1" applyAlignment="1">
      <alignment horizontal="center" vertical="center" wrapText="1"/>
    </xf>
    <xf numFmtId="0" fontId="68" fillId="6" borderId="13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40" fillId="0" borderId="0" xfId="0" applyFont="1" applyFill="1" applyAlignment="1">
      <alignment horizontal="center"/>
    </xf>
    <xf numFmtId="0" fontId="41" fillId="0" borderId="2" xfId="0" applyFont="1" applyFill="1" applyBorder="1" applyAlignment="1">
      <alignment horizontal="center" vertical="center"/>
    </xf>
    <xf numFmtId="0" fontId="68" fillId="0" borderId="5" xfId="0" applyFont="1" applyBorder="1" applyAlignment="1">
      <alignment vertical="center"/>
    </xf>
    <xf numFmtId="0" fontId="69" fillId="0" borderId="5" xfId="0" applyFont="1" applyBorder="1" applyAlignment="1">
      <alignment vertical="center"/>
    </xf>
    <xf numFmtId="0" fontId="69" fillId="0" borderId="6" xfId="0" applyFont="1" applyBorder="1" applyAlignment="1">
      <alignment horizontal="left" vertical="center" indent="1"/>
    </xf>
    <xf numFmtId="0" fontId="68" fillId="0" borderId="6" xfId="0" applyFont="1" applyBorder="1" applyAlignment="1">
      <alignment vertical="center"/>
    </xf>
    <xf numFmtId="0" fontId="68" fillId="0" borderId="5" xfId="0" applyFont="1" applyBorder="1" applyAlignment="1">
      <alignment vertical="center" wrapText="1"/>
    </xf>
    <xf numFmtId="0" fontId="67" fillId="4" borderId="0" xfId="0" applyFont="1" applyFill="1" applyBorder="1" applyAlignment="1">
      <alignment horizontal="center" vertical="center" wrapText="1"/>
    </xf>
    <xf numFmtId="0" fontId="69" fillId="0" borderId="5" xfId="0" applyFont="1" applyBorder="1" applyAlignment="1">
      <alignment vertical="center" wrapText="1"/>
    </xf>
    <xf numFmtId="0" fontId="17" fillId="0" borderId="15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4" fontId="12" fillId="0" borderId="10" xfId="0" applyNumberFormat="1" applyFont="1" applyBorder="1" applyAlignment="1" applyProtection="1">
      <alignment vertical="center"/>
      <protection locked="0"/>
    </xf>
    <xf numFmtId="4" fontId="12" fillId="0" borderId="12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84" fillId="0" borderId="13" xfId="0" applyFont="1" applyBorder="1" applyAlignment="1">
      <alignment horizontal="justify" vertical="center" wrapText="1"/>
    </xf>
    <xf numFmtId="0" fontId="84" fillId="0" borderId="9" xfId="0" applyFont="1" applyBorder="1" applyAlignment="1">
      <alignment horizontal="justify" vertical="center" wrapText="1"/>
    </xf>
    <xf numFmtId="0" fontId="84" fillId="6" borderId="13" xfId="0" applyFont="1" applyFill="1" applyBorder="1" applyAlignment="1">
      <alignment horizontal="justify" vertical="center" wrapText="1"/>
    </xf>
    <xf numFmtId="0" fontId="84" fillId="6" borderId="9" xfId="0" applyFont="1" applyFill="1" applyBorder="1" applyAlignment="1">
      <alignment horizontal="justify" vertical="center" wrapText="1"/>
    </xf>
    <xf numFmtId="0" fontId="84" fillId="6" borderId="6" xfId="0" applyFont="1" applyFill="1" applyBorder="1" applyAlignment="1">
      <alignment horizontal="justify" vertical="center" wrapText="1"/>
    </xf>
    <xf numFmtId="0" fontId="84" fillId="0" borderId="6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4" borderId="51" xfId="0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33" fillId="0" borderId="41" xfId="0" applyFont="1" applyFill="1" applyBorder="1" applyAlignment="1" applyProtection="1">
      <alignment horizontal="center" vertical="center" wrapText="1"/>
      <protection locked="0"/>
    </xf>
    <xf numFmtId="0" fontId="33" fillId="0" borderId="40" xfId="0" applyFont="1" applyFill="1" applyBorder="1" applyAlignment="1" applyProtection="1">
      <alignment horizontal="center" vertical="center" wrapText="1"/>
      <protection locked="0"/>
    </xf>
    <xf numFmtId="43" fontId="5" fillId="0" borderId="17" xfId="13" applyFont="1" applyFill="1" applyBorder="1" applyAlignment="1" applyProtection="1">
      <alignment horizontal="right" vertical="center"/>
      <protection locked="0"/>
    </xf>
    <xf numFmtId="43" fontId="5" fillId="0" borderId="16" xfId="13" applyFont="1" applyFill="1" applyBorder="1" applyAlignment="1" applyProtection="1">
      <alignment horizontal="right" vertical="center"/>
      <protection locked="0"/>
    </xf>
    <xf numFmtId="43" fontId="17" fillId="0" borderId="15" xfId="13" applyFont="1" applyFill="1" applyBorder="1" applyAlignment="1" applyProtection="1">
      <alignment horizontal="justify" vertical="center"/>
      <protection locked="0"/>
    </xf>
    <xf numFmtId="43" fontId="17" fillId="0" borderId="16" xfId="13" applyFont="1" applyFill="1" applyBorder="1" applyAlignment="1" applyProtection="1">
      <alignment horizontal="justify" vertical="center"/>
      <protection locked="0"/>
    </xf>
    <xf numFmtId="43" fontId="17" fillId="0" borderId="22" xfId="13" applyFont="1" applyFill="1" applyBorder="1" applyAlignment="1" applyProtection="1">
      <alignment horizontal="justify" vertical="center"/>
      <protection locked="0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justify" vertical="center" wrapText="1"/>
    </xf>
    <xf numFmtId="43" fontId="69" fillId="0" borderId="0" xfId="0" applyNumberFormat="1" applyFont="1" applyBorder="1" applyAlignment="1">
      <alignment horizontal="right" vertical="center" wrapText="1"/>
    </xf>
    <xf numFmtId="43" fontId="5" fillId="0" borderId="0" xfId="0" applyNumberFormat="1" applyFont="1" applyFill="1" applyProtection="1">
      <protection locked="0"/>
    </xf>
    <xf numFmtId="4" fontId="1" fillId="0" borderId="4" xfId="0" applyNumberFormat="1" applyFont="1" applyBorder="1" applyAlignment="1" applyProtection="1">
      <alignment horizontal="right" vertical="center" wrapText="1"/>
      <protection locked="0"/>
    </xf>
    <xf numFmtId="4" fontId="1" fillId="0" borderId="4" xfId="0" applyNumberFormat="1" applyFont="1" applyBorder="1" applyAlignment="1" applyProtection="1">
      <alignment horizontal="right" vertical="center" wrapText="1"/>
    </xf>
    <xf numFmtId="4" fontId="3" fillId="0" borderId="13" xfId="0" applyNumberFormat="1" applyFont="1" applyBorder="1" applyAlignment="1" applyProtection="1">
      <alignment horizontal="right" vertical="center" wrapText="1"/>
    </xf>
    <xf numFmtId="4" fontId="16" fillId="0" borderId="6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 applyProtection="1">
      <alignment horizontal="right" vertical="center"/>
    </xf>
    <xf numFmtId="4" fontId="1" fillId="0" borderId="4" xfId="0" applyNumberFormat="1" applyFont="1" applyBorder="1" applyAlignment="1" applyProtection="1">
      <alignment horizontal="right" vertical="center"/>
    </xf>
    <xf numFmtId="4" fontId="5" fillId="0" borderId="0" xfId="0" applyNumberFormat="1" applyFont="1" applyAlignment="1" applyProtection="1">
      <alignment horizontal="left" vertical="center"/>
      <protection locked="0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4" fontId="1" fillId="0" borderId="9" xfId="0" applyNumberFormat="1" applyFont="1" applyBorder="1" applyAlignment="1" applyProtection="1">
      <alignment horizontal="right" vertical="center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 applyProtection="1">
      <alignment horizontal="right" vertical="center" wrapText="1"/>
    </xf>
    <xf numFmtId="4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7" xfId="0" applyNumberFormat="1" applyFont="1" applyFill="1" applyBorder="1" applyAlignment="1" applyProtection="1">
      <alignment horizontal="right" vertical="center" wrapText="1"/>
    </xf>
    <xf numFmtId="4" fontId="24" fillId="0" borderId="47" xfId="0" applyNumberFormat="1" applyFont="1" applyFill="1" applyBorder="1" applyAlignment="1" applyProtection="1">
      <alignment horizontal="right" vertical="center" wrapText="1"/>
    </xf>
    <xf numFmtId="4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6" xfId="0" applyNumberFormat="1" applyFont="1" applyFill="1" applyBorder="1" applyAlignment="1" applyProtection="1">
      <alignment horizontal="right" vertical="center" wrapText="1"/>
    </xf>
    <xf numFmtId="4" fontId="24" fillId="0" borderId="18" xfId="0" applyNumberFormat="1" applyFont="1" applyFill="1" applyBorder="1" applyAlignment="1" applyProtection="1">
      <alignment horizontal="right" vertical="center" wrapText="1"/>
    </xf>
    <xf numFmtId="4" fontId="12" fillId="0" borderId="16" xfId="0" applyNumberFormat="1" applyFont="1" applyFill="1" applyBorder="1" applyAlignment="1" applyProtection="1">
      <alignment horizontal="right" vertical="center" wrapText="1"/>
    </xf>
    <xf numFmtId="4" fontId="39" fillId="0" borderId="16" xfId="0" applyNumberFormat="1" applyFont="1" applyFill="1" applyBorder="1" applyAlignment="1" applyProtection="1">
      <alignment horizontal="right" vertical="center" wrapText="1"/>
    </xf>
    <xf numFmtId="4" fontId="12" fillId="0" borderId="18" xfId="0" applyNumberFormat="1" applyFont="1" applyFill="1" applyBorder="1" applyAlignment="1" applyProtection="1">
      <alignment horizontal="right" vertical="center" wrapText="1"/>
    </xf>
    <xf numFmtId="4" fontId="24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</xf>
    <xf numFmtId="4" fontId="3" fillId="0" borderId="45" xfId="0" applyNumberFormat="1" applyFont="1" applyFill="1" applyBorder="1" applyAlignment="1" applyProtection="1">
      <alignment horizontal="right" vertical="center" wrapText="1"/>
    </xf>
    <xf numFmtId="0" fontId="24" fillId="0" borderId="48" xfId="0" applyFont="1" applyFill="1" applyBorder="1" applyAlignment="1" applyProtection="1">
      <alignment horizontal="left" vertical="center" wrapText="1"/>
      <protection locked="0"/>
    </xf>
    <xf numFmtId="4" fontId="1" fillId="0" borderId="16" xfId="0" applyNumberFormat="1" applyFont="1" applyFill="1" applyBorder="1" applyAlignment="1" applyProtection="1">
      <alignment horizontal="right" vertical="center" wrapText="1"/>
    </xf>
    <xf numFmtId="4" fontId="1" fillId="0" borderId="18" xfId="0" applyNumberFormat="1" applyFont="1" applyFill="1" applyBorder="1" applyAlignment="1" applyProtection="1">
      <alignment horizontal="right" vertical="center" wrapText="1"/>
    </xf>
    <xf numFmtId="4" fontId="3" fillId="0" borderId="16" xfId="0" applyNumberFormat="1" applyFont="1" applyFill="1" applyBorder="1" applyAlignment="1" applyProtection="1">
      <alignment horizontal="right" vertical="center" wrapText="1"/>
    </xf>
    <xf numFmtId="4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17" xfId="0" applyNumberFormat="1" applyFont="1" applyFill="1" applyBorder="1" applyAlignment="1" applyProtection="1">
      <alignment horizontal="right" vertical="center" wrapText="1"/>
    </xf>
    <xf numFmtId="4" fontId="3" fillId="0" borderId="47" xfId="0" applyNumberFormat="1" applyFont="1" applyFill="1" applyBorder="1" applyAlignment="1" applyProtection="1">
      <alignment horizontal="right" vertical="center" wrapText="1"/>
    </xf>
    <xf numFmtId="4" fontId="1" fillId="0" borderId="22" xfId="0" applyNumberFormat="1" applyFont="1" applyFill="1" applyBorder="1" applyAlignment="1" applyProtection="1">
      <alignment horizontal="right" vertical="center" wrapText="1"/>
    </xf>
    <xf numFmtId="4" fontId="1" fillId="0" borderId="45" xfId="0" applyNumberFormat="1" applyFont="1" applyFill="1" applyBorder="1" applyAlignment="1" applyProtection="1">
      <alignment horizontal="right" vertical="center" wrapText="1"/>
    </xf>
    <xf numFmtId="3" fontId="41" fillId="0" borderId="17" xfId="0" applyNumberFormat="1" applyFont="1" applyFill="1" applyBorder="1" applyAlignment="1">
      <alignment horizontal="center"/>
    </xf>
    <xf numFmtId="3" fontId="42" fillId="0" borderId="17" xfId="0" applyNumberFormat="1" applyFont="1" applyFill="1" applyBorder="1" applyAlignment="1">
      <alignment horizontal="left"/>
    </xf>
    <xf numFmtId="3" fontId="42" fillId="0" borderId="17" xfId="0" applyNumberFormat="1" applyFont="1" applyFill="1" applyBorder="1" applyAlignment="1">
      <alignment horizontal="right"/>
    </xf>
    <xf numFmtId="3" fontId="42" fillId="0" borderId="17" xfId="0" applyNumberFormat="1" applyFont="1" applyFill="1" applyBorder="1" applyAlignment="1">
      <alignment horizontal="center"/>
    </xf>
    <xf numFmtId="0" fontId="12" fillId="0" borderId="8" xfId="0" applyFont="1" applyFill="1" applyBorder="1" applyAlignment="1"/>
    <xf numFmtId="0" fontId="3" fillId="0" borderId="15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49" fontId="27" fillId="0" borderId="16" xfId="0" applyNumberFormat="1" applyFont="1" applyFill="1" applyBorder="1" applyAlignment="1">
      <alignment horizontal="center" wrapText="1"/>
    </xf>
    <xf numFmtId="49" fontId="27" fillId="0" borderId="18" xfId="0" applyNumberFormat="1" applyFont="1" applyFill="1" applyBorder="1" applyAlignment="1">
      <alignment horizontal="center" wrapText="1"/>
    </xf>
    <xf numFmtId="49" fontId="3" fillId="0" borderId="48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47" xfId="0" applyNumberFormat="1" applyFont="1" applyFill="1" applyBorder="1" applyAlignment="1">
      <alignment horizontal="center" wrapText="1"/>
    </xf>
    <xf numFmtId="3" fontId="1" fillId="0" borderId="17" xfId="0" applyNumberFormat="1" applyFont="1" applyFill="1" applyBorder="1" applyAlignment="1" applyProtection="1">
      <alignment horizontal="right" wrapText="1"/>
    </xf>
    <xf numFmtId="4" fontId="1" fillId="0" borderId="17" xfId="0" applyNumberFormat="1" applyFont="1" applyFill="1" applyBorder="1" applyAlignment="1" applyProtection="1">
      <alignment horizontal="right" wrapText="1"/>
    </xf>
    <xf numFmtId="0" fontId="3" fillId="0" borderId="4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justify" wrapText="1"/>
    </xf>
    <xf numFmtId="0" fontId="3" fillId="0" borderId="48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justify" wrapText="1"/>
    </xf>
    <xf numFmtId="0" fontId="42" fillId="0" borderId="48" xfId="0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justify" wrapText="1"/>
    </xf>
    <xf numFmtId="4" fontId="41" fillId="0" borderId="17" xfId="0" applyNumberFormat="1" applyFont="1" applyFill="1" applyBorder="1" applyAlignment="1">
      <alignment horizontal="left" wrapText="1"/>
    </xf>
    <xf numFmtId="4" fontId="42" fillId="0" borderId="17" xfId="0" applyNumberFormat="1" applyFont="1" applyFill="1" applyBorder="1" applyAlignment="1">
      <alignment horizontal="left" wrapText="1"/>
    </xf>
    <xf numFmtId="0" fontId="1" fillId="0" borderId="49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justify" wrapText="1"/>
    </xf>
    <xf numFmtId="0" fontId="1" fillId="0" borderId="48" xfId="0" applyFont="1" applyFill="1" applyBorder="1" applyAlignment="1">
      <alignment horizontal="justify" wrapText="1"/>
    </xf>
    <xf numFmtId="3" fontId="3" fillId="0" borderId="22" xfId="0" applyNumberFormat="1" applyFont="1" applyFill="1" applyBorder="1" applyAlignment="1" applyProtection="1">
      <alignment horizontal="center" wrapText="1"/>
    </xf>
    <xf numFmtId="3" fontId="3" fillId="0" borderId="16" xfId="0" applyNumberFormat="1" applyFont="1" applyFill="1" applyBorder="1" applyAlignment="1" applyProtection="1">
      <alignment horizontal="center" wrapText="1"/>
    </xf>
    <xf numFmtId="3" fontId="3" fillId="0" borderId="61" xfId="0" applyNumberFormat="1" applyFont="1" applyFill="1" applyBorder="1" applyAlignment="1">
      <alignment horizontal="left" wrapText="1"/>
    </xf>
    <xf numFmtId="3" fontId="41" fillId="0" borderId="2" xfId="0" applyNumberFormat="1" applyFont="1" applyFill="1" applyBorder="1" applyAlignment="1">
      <alignment horizontal="left"/>
    </xf>
    <xf numFmtId="3" fontId="41" fillId="0" borderId="0" xfId="0" applyNumberFormat="1" applyFont="1" applyFill="1" applyBorder="1" applyAlignment="1">
      <alignment horizontal="left"/>
    </xf>
    <xf numFmtId="3" fontId="42" fillId="0" borderId="0" xfId="0" applyNumberFormat="1" applyFont="1" applyFill="1" applyBorder="1" applyAlignment="1">
      <alignment horizontal="left"/>
    </xf>
    <xf numFmtId="3" fontId="41" fillId="0" borderId="0" xfId="0" applyNumberFormat="1" applyFont="1" applyFill="1" applyBorder="1" applyAlignment="1"/>
    <xf numFmtId="3" fontId="1" fillId="0" borderId="17" xfId="0" applyNumberFormat="1" applyFont="1" applyFill="1" applyBorder="1" applyAlignment="1">
      <alignment horizontal="left" wrapText="1"/>
    </xf>
    <xf numFmtId="3" fontId="1" fillId="0" borderId="17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center" wrapText="1"/>
    </xf>
    <xf numFmtId="3" fontId="41" fillId="0" borderId="0" xfId="0" applyNumberFormat="1" applyFont="1" applyFill="1" applyBorder="1" applyAlignment="1">
      <alignment horizontal="left" wrapText="1"/>
    </xf>
    <xf numFmtId="3" fontId="41" fillId="0" borderId="0" xfId="0" applyNumberFormat="1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left" wrapText="1"/>
    </xf>
    <xf numFmtId="3" fontId="1" fillId="0" borderId="20" xfId="0" applyNumberFormat="1" applyFont="1" applyFill="1" applyBorder="1" applyAlignment="1">
      <alignment horizontal="right" wrapText="1"/>
    </xf>
    <xf numFmtId="3" fontId="1" fillId="0" borderId="7" xfId="0" applyNumberFormat="1" applyFont="1" applyFill="1" applyBorder="1" applyAlignment="1">
      <alignment horizontal="right" wrapText="1"/>
    </xf>
    <xf numFmtId="0" fontId="3" fillId="0" borderId="60" xfId="0" applyFont="1" applyFill="1" applyBorder="1" applyAlignment="1">
      <alignment horizontal="justify" wrapText="1"/>
    </xf>
    <xf numFmtId="0" fontId="3" fillId="0" borderId="6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horizontal="center" wrapText="1"/>
    </xf>
    <xf numFmtId="4" fontId="41" fillId="0" borderId="0" xfId="0" applyNumberFormat="1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right" wrapText="1"/>
    </xf>
    <xf numFmtId="4" fontId="42" fillId="0" borderId="0" xfId="0" applyNumberFormat="1" applyFont="1" applyFill="1" applyBorder="1" applyAlignment="1">
      <alignment horizontal="left"/>
    </xf>
    <xf numFmtId="4" fontId="41" fillId="0" borderId="0" xfId="0" applyNumberFormat="1" applyFont="1" applyFill="1" applyBorder="1" applyAlignment="1">
      <alignment horizontal="left"/>
    </xf>
    <xf numFmtId="4" fontId="42" fillId="0" borderId="0" xfId="0" applyNumberFormat="1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4" fontId="41" fillId="0" borderId="2" xfId="0" applyNumberFormat="1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/>
    </xf>
    <xf numFmtId="0" fontId="1" fillId="0" borderId="17" xfId="0" applyFont="1" applyFill="1" applyBorder="1" applyAlignment="1"/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43" fontId="1" fillId="0" borderId="17" xfId="13" applyFont="1" applyFill="1" applyBorder="1" applyAlignment="1" applyProtection="1">
      <alignment horizontal="right" wrapText="1"/>
    </xf>
    <xf numFmtId="43" fontId="3" fillId="0" borderId="17" xfId="13" applyFont="1" applyFill="1" applyBorder="1" applyAlignment="1" applyProtection="1">
      <alignment horizontal="right" wrapText="1"/>
    </xf>
    <xf numFmtId="4" fontId="3" fillId="0" borderId="17" xfId="0" applyNumberFormat="1" applyFont="1" applyFill="1" applyBorder="1" applyAlignment="1" applyProtection="1">
      <alignment horizontal="right" wrapText="1"/>
    </xf>
    <xf numFmtId="43" fontId="3" fillId="0" borderId="22" xfId="13" applyFont="1" applyFill="1" applyBorder="1" applyAlignment="1" applyProtection="1">
      <alignment horizontal="right" wrapText="1"/>
    </xf>
    <xf numFmtId="0" fontId="2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3" fontId="3" fillId="0" borderId="17" xfId="13" applyFont="1" applyFill="1" applyBorder="1" applyAlignment="1">
      <alignment horizontal="justify" wrapText="1"/>
    </xf>
    <xf numFmtId="165" fontId="1" fillId="0" borderId="47" xfId="6" applyNumberFormat="1" applyFont="1" applyFill="1" applyBorder="1" applyAlignment="1">
      <alignment horizontal="center" wrapText="1"/>
    </xf>
    <xf numFmtId="165" fontId="3" fillId="0" borderId="47" xfId="6" applyNumberFormat="1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48" xfId="0" applyFont="1" applyFill="1" applyBorder="1" applyAlignment="1">
      <alignment horizontal="left" wrapText="1"/>
    </xf>
    <xf numFmtId="43" fontId="1" fillId="0" borderId="17" xfId="13" applyFont="1" applyFill="1" applyBorder="1" applyAlignment="1">
      <alignment horizontal="justify" wrapText="1"/>
    </xf>
    <xf numFmtId="43" fontId="2" fillId="0" borderId="0" xfId="13" applyFont="1" applyFill="1" applyBorder="1" applyAlignment="1">
      <alignment horizontal="right" wrapText="1"/>
    </xf>
    <xf numFmtId="43" fontId="1" fillId="0" borderId="0" xfId="0" applyNumberFormat="1" applyFont="1" applyFill="1" applyAlignment="1"/>
    <xf numFmtId="43" fontId="21" fillId="0" borderId="0" xfId="13" applyFont="1" applyFill="1" applyBorder="1" applyAlignment="1">
      <alignment horizontal="right" wrapText="1"/>
    </xf>
    <xf numFmtId="0" fontId="3" fillId="0" borderId="0" xfId="0" applyFont="1" applyFill="1" applyAlignment="1"/>
    <xf numFmtId="43" fontId="3" fillId="0" borderId="17" xfId="0" applyNumberFormat="1" applyFont="1" applyFill="1" applyBorder="1" applyAlignment="1">
      <alignment horizontal="justify" wrapText="1"/>
    </xf>
    <xf numFmtId="43" fontId="3" fillId="0" borderId="22" xfId="13" applyFont="1" applyFill="1" applyBorder="1" applyAlignment="1">
      <alignment horizontal="justify" wrapText="1"/>
    </xf>
    <xf numFmtId="43" fontId="3" fillId="0" borderId="59" xfId="13" applyFont="1" applyFill="1" applyBorder="1" applyAlignment="1">
      <alignment horizontal="justify" wrapText="1"/>
    </xf>
    <xf numFmtId="165" fontId="1" fillId="0" borderId="60" xfId="6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9" fontId="77" fillId="0" borderId="45" xfId="6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9" fontId="77" fillId="0" borderId="18" xfId="6" applyFont="1" applyFill="1" applyBorder="1" applyAlignment="1">
      <alignment horizontal="center" wrapText="1"/>
    </xf>
    <xf numFmtId="43" fontId="3" fillId="0" borderId="44" xfId="13" applyFont="1" applyFill="1" applyBorder="1" applyAlignment="1">
      <alignment horizontal="justify" wrapText="1"/>
    </xf>
    <xf numFmtId="165" fontId="3" fillId="0" borderId="45" xfId="6" applyNumberFormat="1" applyFont="1" applyFill="1" applyBorder="1" applyAlignment="1">
      <alignment horizontal="center" wrapText="1"/>
    </xf>
    <xf numFmtId="165" fontId="3" fillId="0" borderId="60" xfId="6" applyNumberFormat="1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justify" wrapText="1"/>
    </xf>
    <xf numFmtId="0" fontId="1" fillId="0" borderId="21" xfId="0" applyFont="1" applyFill="1" applyBorder="1" applyAlignment="1">
      <alignment horizontal="justify" wrapText="1"/>
    </xf>
    <xf numFmtId="0" fontId="3" fillId="0" borderId="44" xfId="0" applyFont="1" applyFill="1" applyBorder="1" applyAlignment="1">
      <alignment horizontal="justify" wrapText="1"/>
    </xf>
    <xf numFmtId="0" fontId="3" fillId="0" borderId="21" xfId="0" applyFont="1" applyFill="1" applyBorder="1" applyAlignment="1">
      <alignment horizontal="justify" wrapText="1"/>
    </xf>
    <xf numFmtId="43" fontId="3" fillId="0" borderId="22" xfId="13" applyFont="1" applyFill="1" applyBorder="1" applyAlignment="1">
      <alignment horizontal="right" wrapText="1"/>
    </xf>
    <xf numFmtId="0" fontId="7" fillId="0" borderId="0" xfId="0" applyFont="1" applyFill="1" applyAlignment="1"/>
    <xf numFmtId="0" fontId="5" fillId="0" borderId="0" xfId="0" applyFont="1" applyFill="1" applyAlignment="1">
      <alignment horizontal="right"/>
    </xf>
    <xf numFmtId="43" fontId="5" fillId="0" borderId="0" xfId="0" applyNumberFormat="1" applyFont="1" applyFill="1" applyAlignment="1"/>
    <xf numFmtId="0" fontId="3" fillId="0" borderId="0" xfId="0" applyFont="1" applyFill="1" applyBorder="1"/>
    <xf numFmtId="0" fontId="0" fillId="0" borderId="8" xfId="0" applyFill="1" applyBorder="1" applyAlignment="1" applyProtection="1">
      <alignment horizontal="center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5" xfId="0" applyFont="1" applyFill="1" applyBorder="1" applyAlignment="1" applyProtection="1">
      <alignment vertical="center" wrapText="1"/>
      <protection locked="0"/>
    </xf>
    <xf numFmtId="4" fontId="3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8" xfId="0" applyFont="1" applyFill="1" applyBorder="1" applyAlignment="1" applyProtection="1">
      <alignment vertical="top" wrapText="1"/>
      <protection locked="0"/>
    </xf>
    <xf numFmtId="3" fontId="12" fillId="0" borderId="17" xfId="0" applyNumberFormat="1" applyFont="1" applyFill="1" applyBorder="1" applyAlignment="1" applyProtection="1">
      <alignment horizontal="right" vertical="center" wrapText="1"/>
    </xf>
    <xf numFmtId="0" fontId="24" fillId="0" borderId="48" xfId="0" applyFont="1" applyFill="1" applyBorder="1" applyAlignment="1" applyProtection="1">
      <alignment horizontal="left" vertical="center" wrapText="1" indent="4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/>
    </xf>
    <xf numFmtId="4" fontId="12" fillId="0" borderId="17" xfId="0" applyNumberFormat="1" applyFont="1" applyFill="1" applyBorder="1" applyAlignment="1" applyProtection="1">
      <alignment horizontal="right" vertical="center" wrapText="1"/>
    </xf>
    <xf numFmtId="3" fontId="1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29" fillId="0" borderId="48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1" fillId="0" borderId="56" xfId="0" applyFont="1" applyFill="1" applyBorder="1" applyAlignment="1" applyProtection="1">
      <alignment horizontal="justify" vertical="center" wrapText="1"/>
      <protection locked="0"/>
    </xf>
    <xf numFmtId="0" fontId="31" fillId="0" borderId="48" xfId="0" applyFont="1" applyFill="1" applyBorder="1" applyAlignment="1" applyProtection="1">
      <alignment horizontal="justify" vertical="center" wrapText="1"/>
      <protection locked="0"/>
    </xf>
    <xf numFmtId="4" fontId="31" fillId="0" borderId="17" xfId="0" applyNumberFormat="1" applyFont="1" applyFill="1" applyBorder="1" applyAlignment="1" applyProtection="1">
      <alignment horizontal="right" vertical="center" wrapText="1"/>
    </xf>
    <xf numFmtId="0" fontId="32" fillId="0" borderId="48" xfId="0" applyFont="1" applyFill="1" applyBorder="1" applyAlignment="1" applyProtection="1">
      <alignment horizontal="justify" vertical="center" wrapText="1"/>
      <protection locked="0"/>
    </xf>
    <xf numFmtId="4" fontId="32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20" xfId="0" applyNumberFormat="1" applyFont="1" applyFill="1" applyBorder="1" applyAlignment="1" applyProtection="1">
      <alignment horizontal="right" vertical="center" wrapText="1"/>
    </xf>
    <xf numFmtId="4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17" xfId="0" applyNumberFormat="1" applyFont="1" applyFill="1" applyBorder="1" applyAlignment="1" applyProtection="1">
      <alignment horizontal="right" vertical="center" wrapText="1"/>
    </xf>
    <xf numFmtId="0" fontId="30" fillId="0" borderId="49" xfId="0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62" fillId="0" borderId="0" xfId="0" applyFont="1" applyFill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3" fillId="0" borderId="42" xfId="0" applyFont="1" applyFill="1" applyBorder="1" applyAlignment="1" applyProtection="1">
      <alignment horizontal="justify" vertical="center"/>
      <protection locked="0"/>
    </xf>
    <xf numFmtId="0" fontId="33" fillId="0" borderId="41" xfId="0" applyFont="1" applyFill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justify" vertical="top"/>
      <protection locked="0"/>
    </xf>
    <xf numFmtId="0" fontId="8" fillId="0" borderId="5" xfId="0" applyFont="1" applyFill="1" applyBorder="1" applyAlignment="1" applyProtection="1">
      <alignment horizontal="justify" vertical="top"/>
      <protection locked="0"/>
    </xf>
    <xf numFmtId="0" fontId="24" fillId="0" borderId="5" xfId="0" applyFont="1" applyFill="1" applyBorder="1" applyAlignment="1" applyProtection="1">
      <alignment horizontal="justify" vertical="top"/>
      <protection locked="0"/>
    </xf>
    <xf numFmtId="4" fontId="24" fillId="0" borderId="0" xfId="0" applyNumberFormat="1" applyFont="1" applyFill="1" applyBorder="1" applyAlignment="1" applyProtection="1">
      <alignment horizontal="right" vertical="top"/>
      <protection locked="0"/>
    </xf>
    <xf numFmtId="4" fontId="24" fillId="0" borderId="6" xfId="0" applyNumberFormat="1" applyFont="1" applyFill="1" applyBorder="1" applyAlignment="1" applyProtection="1">
      <alignment horizontal="right" vertical="top"/>
      <protection locked="0"/>
    </xf>
    <xf numFmtId="0" fontId="19" fillId="0" borderId="5" xfId="0" applyFont="1" applyFill="1" applyBorder="1" applyAlignment="1" applyProtection="1">
      <alignment horizontal="justify" vertical="top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4" fillId="0" borderId="7" xfId="0" applyFont="1" applyFill="1" applyBorder="1" applyAlignment="1" applyProtection="1">
      <alignment horizontal="justify" vertical="top"/>
      <protection locked="0"/>
    </xf>
    <xf numFmtId="4" fontId="24" fillId="0" borderId="8" xfId="0" applyNumberFormat="1" applyFont="1" applyFill="1" applyBorder="1" applyAlignment="1" applyProtection="1">
      <alignment horizontal="right" vertical="top"/>
      <protection locked="0"/>
    </xf>
    <xf numFmtId="4" fontId="24" fillId="0" borderId="9" xfId="0" applyNumberFormat="1" applyFont="1" applyFill="1" applyBorder="1" applyAlignment="1" applyProtection="1">
      <alignment horizontal="right" vertical="top"/>
      <protection locked="0"/>
    </xf>
    <xf numFmtId="0" fontId="24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4" fontId="0" fillId="0" borderId="0" xfId="0" applyNumberFormat="1"/>
    <xf numFmtId="0" fontId="5" fillId="0" borderId="0" xfId="0" applyFont="1" applyFill="1" applyBorder="1" applyAlignment="1" applyProtection="1">
      <alignment horizontal="left" wrapText="1"/>
      <protection locked="0"/>
    </xf>
    <xf numFmtId="43" fontId="16" fillId="0" borderId="0" xfId="0" applyNumberFormat="1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protection locked="0"/>
    </xf>
    <xf numFmtId="43" fontId="16" fillId="0" borderId="6" xfId="0" applyNumberFormat="1" applyFont="1" applyFill="1" applyBorder="1" applyAlignment="1" applyProtection="1">
      <alignment wrapText="1"/>
    </xf>
    <xf numFmtId="43" fontId="3" fillId="0" borderId="0" xfId="0" applyNumberFormat="1" applyFont="1" applyFill="1" applyBorder="1" applyAlignment="1" applyProtection="1">
      <alignment wrapText="1"/>
    </xf>
    <xf numFmtId="43" fontId="3" fillId="0" borderId="6" xfId="0" applyNumberFormat="1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wrapText="1"/>
      <protection locked="0"/>
    </xf>
    <xf numFmtId="43" fontId="3" fillId="0" borderId="0" xfId="0" applyNumberFormat="1" applyFont="1" applyFill="1" applyBorder="1" applyAlignment="1" applyProtection="1">
      <alignment vertical="center" wrapText="1"/>
    </xf>
    <xf numFmtId="43" fontId="3" fillId="0" borderId="6" xfId="0" applyNumberFormat="1" applyFont="1" applyFill="1" applyBorder="1" applyAlignment="1" applyProtection="1">
      <alignment vertical="center" wrapText="1"/>
    </xf>
    <xf numFmtId="43" fontId="1" fillId="0" borderId="6" xfId="0" applyNumberFormat="1" applyFont="1" applyFill="1" applyBorder="1" applyAlignment="1" applyProtection="1">
      <protection locked="0"/>
    </xf>
    <xf numFmtId="43" fontId="16" fillId="0" borderId="0" xfId="0" applyNumberFormat="1" applyFont="1" applyFill="1" applyBorder="1" applyAlignment="1" applyProtection="1"/>
    <xf numFmtId="43" fontId="16" fillId="0" borderId="6" xfId="0" applyNumberFormat="1" applyFont="1" applyFill="1" applyBorder="1" applyAlignment="1" applyProtection="1"/>
    <xf numFmtId="43" fontId="5" fillId="0" borderId="0" xfId="0" applyNumberFormat="1" applyFont="1" applyAlignment="1" applyProtection="1">
      <alignment vertical="center"/>
      <protection locked="0"/>
    </xf>
    <xf numFmtId="4" fontId="18" fillId="0" borderId="6" xfId="0" applyNumberFormat="1" applyFont="1" applyBorder="1" applyAlignment="1" applyProtection="1">
      <alignment horizontal="right" vertical="center"/>
    </xf>
    <xf numFmtId="4" fontId="18" fillId="0" borderId="4" xfId="0" applyNumberFormat="1" applyFont="1" applyBorder="1" applyAlignment="1" applyProtection="1">
      <alignment horizontal="right" vertical="center"/>
    </xf>
    <xf numFmtId="4" fontId="18" fillId="0" borderId="6" xfId="0" applyNumberFormat="1" applyFont="1" applyBorder="1" applyAlignment="1" applyProtection="1">
      <alignment horizontal="right" vertical="center" wrapText="1"/>
    </xf>
    <xf numFmtId="4" fontId="1" fillId="0" borderId="6" xfId="0" applyNumberFormat="1" applyFont="1" applyBorder="1" applyAlignment="1" applyProtection="1">
      <alignment horizontal="right" vertical="center" wrapText="1"/>
      <protection locked="0"/>
    </xf>
    <xf numFmtId="4" fontId="1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0" xfId="0" applyNumberFormat="1" applyFont="1" applyFill="1" applyBorder="1" applyAlignment="1" applyProtection="1">
      <alignment horizontal="right" vertical="center" wrapText="1"/>
    </xf>
    <xf numFmtId="4" fontId="39" fillId="0" borderId="0" xfId="0" applyNumberFormat="1" applyFont="1" applyFill="1" applyBorder="1" applyAlignment="1" applyProtection="1">
      <alignment horizontal="right" vertical="center" wrapText="1"/>
    </xf>
    <xf numFmtId="4" fontId="5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3" fontId="17" fillId="0" borderId="0" xfId="0" applyNumberFormat="1" applyFont="1" applyBorder="1" applyAlignment="1" applyProtection="1">
      <alignment horizontal="left" vertical="top"/>
      <protection locked="0"/>
    </xf>
    <xf numFmtId="166" fontId="68" fillId="0" borderId="6" xfId="0" applyNumberFormat="1" applyFont="1" applyBorder="1" applyAlignment="1">
      <alignment vertical="center" wrapText="1"/>
    </xf>
    <xf numFmtId="166" fontId="69" fillId="0" borderId="6" xfId="0" applyNumberFormat="1" applyFont="1" applyBorder="1" applyAlignment="1" applyProtection="1">
      <alignment vertical="center" wrapText="1"/>
      <protection locked="0"/>
    </xf>
    <xf numFmtId="166" fontId="69" fillId="0" borderId="6" xfId="0" applyNumberFormat="1" applyFont="1" applyBorder="1" applyAlignment="1">
      <alignment vertical="center" wrapText="1"/>
    </xf>
    <xf numFmtId="166" fontId="69" fillId="2" borderId="6" xfId="0" applyNumberFormat="1" applyFont="1" applyFill="1" applyBorder="1" applyAlignment="1" applyProtection="1">
      <alignment vertical="center" wrapText="1"/>
    </xf>
    <xf numFmtId="167" fontId="5" fillId="0" borderId="0" xfId="13" applyNumberFormat="1" applyFont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protection locked="0"/>
    </xf>
    <xf numFmtId="4" fontId="24" fillId="0" borderId="0" xfId="0" applyNumberFormat="1" applyFont="1" applyAlignment="1" applyProtection="1">
      <protection locked="0"/>
    </xf>
    <xf numFmtId="3" fontId="3" fillId="0" borderId="17" xfId="0" applyNumberFormat="1" applyFont="1" applyFill="1" applyBorder="1" applyAlignment="1" applyProtection="1">
      <alignment horizontal="right" wrapText="1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78" fillId="0" borderId="9" xfId="0" applyFont="1" applyFill="1" applyBorder="1" applyAlignment="1">
      <alignment horizontal="center" vertical="center"/>
    </xf>
    <xf numFmtId="0" fontId="78" fillId="0" borderId="5" xfId="0" applyFont="1" applyFill="1" applyBorder="1" applyAlignment="1">
      <alignment horizontal="center" vertical="center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166" fontId="0" fillId="0" borderId="0" xfId="0" applyNumberFormat="1"/>
    <xf numFmtId="0" fontId="1" fillId="0" borderId="48" xfId="0" applyFont="1" applyFill="1" applyBorder="1" applyAlignment="1" applyProtection="1">
      <alignment horizontal="left" vertical="center" wrapText="1" indent="3"/>
    </xf>
    <xf numFmtId="0" fontId="3" fillId="0" borderId="48" xfId="0" applyFont="1" applyFill="1" applyBorder="1" applyAlignment="1" applyProtection="1">
      <alignment vertical="center" wrapText="1"/>
    </xf>
    <xf numFmtId="4" fontId="0" fillId="0" borderId="0" xfId="0" applyNumberFormat="1" applyFill="1"/>
    <xf numFmtId="0" fontId="1" fillId="0" borderId="49" xfId="0" applyFont="1" applyFill="1" applyBorder="1" applyAlignment="1" applyProtection="1">
      <alignment horizontal="left" vertical="center" wrapText="1" indent="3"/>
    </xf>
    <xf numFmtId="4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8" xfId="0" applyFont="1" applyFill="1" applyBorder="1" applyAlignment="1" applyProtection="1">
      <alignment vertical="center" wrapText="1"/>
    </xf>
    <xf numFmtId="0" fontId="3" fillId="0" borderId="44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8" fillId="0" borderId="6" xfId="0" applyFont="1" applyFill="1" applyBorder="1" applyAlignment="1">
      <alignment horizontal="center" vertical="center" wrapText="1"/>
    </xf>
    <xf numFmtId="43" fontId="78" fillId="0" borderId="4" xfId="0" applyNumberFormat="1" applyFont="1" applyFill="1" applyBorder="1" applyAlignment="1">
      <alignment vertical="center"/>
    </xf>
    <xf numFmtId="43" fontId="78" fillId="0" borderId="4" xfId="0" applyNumberFormat="1" applyFont="1" applyFill="1" applyBorder="1" applyAlignment="1" applyProtection="1">
      <alignment vertical="center"/>
    </xf>
    <xf numFmtId="0" fontId="79" fillId="0" borderId="5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43" fontId="79" fillId="0" borderId="4" xfId="0" applyNumberFormat="1" applyFont="1" applyFill="1" applyBorder="1" applyAlignment="1" applyProtection="1">
      <alignment vertical="center"/>
      <protection locked="0"/>
    </xf>
    <xf numFmtId="43" fontId="79" fillId="0" borderId="4" xfId="0" applyNumberFormat="1" applyFont="1" applyFill="1" applyBorder="1" applyAlignment="1" applyProtection="1">
      <alignment vertical="center"/>
    </xf>
    <xf numFmtId="43" fontId="79" fillId="0" borderId="6" xfId="0" applyNumberFormat="1" applyFont="1" applyFill="1" applyBorder="1" applyAlignment="1">
      <alignment vertical="center"/>
    </xf>
    <xf numFmtId="0" fontId="79" fillId="0" borderId="7" xfId="0" applyFont="1" applyFill="1" applyBorder="1" applyAlignment="1">
      <alignment horizontal="left" vertical="center"/>
    </xf>
    <xf numFmtId="0" fontId="79" fillId="0" borderId="8" xfId="0" applyFont="1" applyFill="1" applyBorder="1" applyAlignment="1">
      <alignment horizontal="left" vertical="center"/>
    </xf>
    <xf numFmtId="43" fontId="79" fillId="0" borderId="13" xfId="0" applyNumberFormat="1" applyFont="1" applyFill="1" applyBorder="1" applyAlignment="1" applyProtection="1">
      <alignment vertical="center"/>
      <protection locked="0"/>
    </xf>
    <xf numFmtId="43" fontId="79" fillId="0" borderId="13" xfId="0" applyNumberFormat="1" applyFont="1" applyFill="1" applyBorder="1" applyAlignment="1" applyProtection="1">
      <alignment vertical="center"/>
    </xf>
    <xf numFmtId="43" fontId="79" fillId="0" borderId="9" xfId="0" applyNumberFormat="1" applyFont="1" applyFill="1" applyBorder="1" applyAlignment="1">
      <alignment vertical="center"/>
    </xf>
    <xf numFmtId="43" fontId="79" fillId="0" borderId="4" xfId="0" applyNumberFormat="1" applyFont="1" applyFill="1" applyBorder="1" applyAlignment="1">
      <alignment vertical="center"/>
    </xf>
    <xf numFmtId="43" fontId="0" fillId="0" borderId="0" xfId="0" applyNumberFormat="1" applyFill="1"/>
    <xf numFmtId="0" fontId="79" fillId="0" borderId="13" xfId="0" applyFont="1" applyFill="1" applyBorder="1" applyAlignment="1">
      <alignment horizontal="center" vertical="center"/>
    </xf>
    <xf numFmtId="0" fontId="79" fillId="0" borderId="9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>
      <alignment horizontal="center" vertical="center" wrapText="1"/>
    </xf>
    <xf numFmtId="43" fontId="13" fillId="0" borderId="6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left" vertical="center" wrapText="1"/>
    </xf>
    <xf numFmtId="43" fontId="63" fillId="0" borderId="0" xfId="0" applyNumberFormat="1" applyFont="1" applyFill="1"/>
    <xf numFmtId="0" fontId="27" fillId="0" borderId="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justify" vertical="center" wrapText="1"/>
    </xf>
    <xf numFmtId="43" fontId="25" fillId="0" borderId="9" xfId="0" applyNumberFormat="1" applyFont="1" applyFill="1" applyBorder="1" applyAlignment="1">
      <alignment horizontal="right" vertical="center" wrapText="1"/>
    </xf>
    <xf numFmtId="4" fontId="3" fillId="0" borderId="17" xfId="13" applyNumberFormat="1" applyFont="1" applyFill="1" applyBorder="1" applyAlignment="1">
      <alignment horizontal="right" wrapText="1"/>
    </xf>
    <xf numFmtId="4" fontId="1" fillId="0" borderId="17" xfId="13" applyNumberFormat="1" applyFont="1" applyFill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wrapText="1"/>
    </xf>
    <xf numFmtId="4" fontId="82" fillId="0" borderId="17" xfId="0" quotePrefix="1" applyNumberFormat="1" applyFont="1" applyFill="1" applyBorder="1" applyAlignment="1" applyProtection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4" fontId="1" fillId="0" borderId="0" xfId="0" applyNumberFormat="1" applyFont="1" applyFill="1" applyProtection="1">
      <protection locked="0"/>
    </xf>
    <xf numFmtId="4" fontId="1" fillId="0" borderId="0" xfId="8" applyNumberFormat="1" applyFont="1" applyFill="1" applyBorder="1" applyAlignment="1" applyProtection="1">
      <alignment vertical="top" wrapText="1"/>
      <protection locked="0"/>
    </xf>
    <xf numFmtId="4" fontId="89" fillId="4" borderId="0" xfId="0" applyNumberFormat="1" applyFont="1" applyFill="1" applyBorder="1" applyAlignment="1" applyProtection="1">
      <alignment vertical="top"/>
      <protection locked="0"/>
    </xf>
    <xf numFmtId="4" fontId="89" fillId="7" borderId="0" xfId="15" applyNumberFormat="1" applyFont="1" applyFill="1" applyBorder="1" applyAlignment="1" applyProtection="1">
      <alignment vertical="top"/>
      <protection locked="0"/>
    </xf>
    <xf numFmtId="0" fontId="12" fillId="0" borderId="8" xfId="0" applyFont="1" applyFill="1" applyBorder="1" applyAlignment="1" applyProtection="1">
      <alignment vertical="top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0" fillId="0" borderId="47" xfId="0" applyFont="1" applyFill="1" applyBorder="1" applyAlignment="1" applyProtection="1">
      <alignment horizontal="justify" vertical="center" wrapText="1"/>
      <protection locked="0"/>
    </xf>
    <xf numFmtId="4" fontId="31" fillId="0" borderId="47" xfId="0" applyNumberFormat="1" applyFont="1" applyFill="1" applyBorder="1" applyAlignment="1" applyProtection="1">
      <alignment horizontal="right" vertical="center" wrapText="1"/>
    </xf>
    <xf numFmtId="4" fontId="32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35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47" xfId="0" applyNumberFormat="1" applyFont="1" applyFill="1" applyBorder="1" applyAlignment="1" applyProtection="1">
      <alignment horizontal="right" vertical="center" wrapText="1"/>
    </xf>
    <xf numFmtId="4" fontId="35" fillId="0" borderId="47" xfId="0" applyNumberFormat="1" applyFont="1" applyFill="1" applyBorder="1" applyAlignment="1" applyProtection="1">
      <alignment horizontal="right" vertical="center" wrapText="1"/>
    </xf>
    <xf numFmtId="4" fontId="34" fillId="0" borderId="57" xfId="0" applyNumberFormat="1" applyFont="1" applyFill="1" applyBorder="1" applyAlignment="1" applyProtection="1">
      <alignment horizontal="right" vertical="center" wrapText="1"/>
    </xf>
    <xf numFmtId="4" fontId="34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4" fontId="5" fillId="0" borderId="0" xfId="0" applyNumberFormat="1" applyFont="1" applyFill="1" applyBorder="1" applyProtection="1">
      <protection locked="0"/>
    </xf>
    <xf numFmtId="4" fontId="17" fillId="0" borderId="0" xfId="0" applyNumberFormat="1" applyFont="1" applyFill="1" applyBorder="1" applyAlignment="1" applyProtection="1">
      <alignment horizontal="left" vertical="top"/>
      <protection locked="0"/>
    </xf>
    <xf numFmtId="4" fontId="16" fillId="0" borderId="0" xfId="0" applyNumberFormat="1" applyFont="1" applyFill="1" applyBorder="1" applyAlignment="1" applyProtection="1">
      <alignment horizontal="right" vertical="top"/>
    </xf>
    <xf numFmtId="4" fontId="16" fillId="0" borderId="6" xfId="0" applyNumberFormat="1" applyFont="1" applyFill="1" applyBorder="1" applyAlignment="1" applyProtection="1">
      <alignment horizontal="right" vertical="top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4" fontId="82" fillId="0" borderId="0" xfId="15" applyNumberFormat="1" applyFont="1" applyFill="1" applyBorder="1" applyAlignment="1" applyProtection="1">
      <alignment horizontal="right" vertical="top" wrapText="1"/>
      <protection locked="0"/>
    </xf>
    <xf numFmtId="168" fontId="24" fillId="0" borderId="6" xfId="0" applyNumberFormat="1" applyFont="1" applyFill="1" applyBorder="1" applyAlignment="1" applyProtection="1">
      <alignment horizontal="right" vertical="top"/>
      <protection locked="0"/>
    </xf>
    <xf numFmtId="168" fontId="24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3" xfId="0" applyFont="1" applyBorder="1" applyAlignment="1" applyProtection="1">
      <alignment vertical="center"/>
      <protection locked="0"/>
    </xf>
    <xf numFmtId="43" fontId="0" fillId="0" borderId="0" xfId="0" applyNumberFormat="1"/>
    <xf numFmtId="4" fontId="1" fillId="0" borderId="5" xfId="0" applyNumberFormat="1" applyFont="1" applyBorder="1" applyAlignment="1" applyProtection="1">
      <alignment horizontal="right" vertical="center" wrapText="1"/>
      <protection locked="0"/>
    </xf>
    <xf numFmtId="0" fontId="63" fillId="0" borderId="0" xfId="0" applyFont="1" applyFill="1" applyBorder="1"/>
    <xf numFmtId="4" fontId="1" fillId="0" borderId="0" xfId="0" applyNumberFormat="1" applyFont="1" applyFill="1" applyAlignment="1"/>
    <xf numFmtId="0" fontId="3" fillId="0" borderId="6" xfId="0" applyFont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93" fillId="0" borderId="0" xfId="0" applyFont="1" applyFill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4" xfId="0" applyFill="1" applyBorder="1" applyAlignment="1"/>
    <xf numFmtId="0" fontId="93" fillId="0" borderId="17" xfId="0" applyFont="1" applyFill="1" applyBorder="1" applyAlignment="1">
      <alignment horizontal="center"/>
    </xf>
    <xf numFmtId="3" fontId="96" fillId="0" borderId="72" xfId="0" applyNumberFormat="1" applyFont="1" applyFill="1" applyBorder="1" applyAlignment="1">
      <alignment horizontal="center"/>
    </xf>
    <xf numFmtId="49" fontId="96" fillId="0" borderId="73" xfId="0" applyNumberFormat="1" applyFont="1" applyFill="1" applyBorder="1" applyAlignment="1">
      <alignment horizontal="left"/>
    </xf>
    <xf numFmtId="49" fontId="96" fillId="0" borderId="74" xfId="0" applyNumberFormat="1" applyFont="1" applyFill="1" applyBorder="1" applyAlignment="1">
      <alignment horizontal="left"/>
    </xf>
    <xf numFmtId="49" fontId="96" fillId="0" borderId="75" xfId="0" applyNumberFormat="1" applyFont="1" applyFill="1" applyBorder="1" applyAlignment="1">
      <alignment horizontal="left"/>
    </xf>
    <xf numFmtId="4" fontId="96" fillId="0" borderId="76" xfId="0" applyNumberFormat="1" applyFont="1" applyFill="1" applyBorder="1" applyAlignment="1">
      <alignment horizontal="center"/>
    </xf>
    <xf numFmtId="3" fontId="96" fillId="0" borderId="77" xfId="0" applyNumberFormat="1" applyFont="1" applyFill="1" applyBorder="1" applyAlignment="1">
      <alignment horizontal="center"/>
    </xf>
    <xf numFmtId="49" fontId="96" fillId="0" borderId="78" xfId="0" applyNumberFormat="1" applyFont="1" applyFill="1" applyBorder="1" applyAlignment="1">
      <alignment horizontal="left"/>
    </xf>
    <xf numFmtId="49" fontId="96" fillId="0" borderId="77" xfId="0" applyNumberFormat="1" applyFont="1" applyFill="1" applyBorder="1" applyAlignment="1">
      <alignment horizontal="left"/>
    </xf>
    <xf numFmtId="49" fontId="96" fillId="0" borderId="79" xfId="0" applyNumberFormat="1" applyFont="1" applyFill="1" applyBorder="1" applyAlignment="1">
      <alignment horizontal="left"/>
    </xf>
    <xf numFmtId="4" fontId="96" fillId="0" borderId="80" xfId="0" applyNumberFormat="1" applyFont="1" applyFill="1" applyBorder="1" applyAlignment="1">
      <alignment horizontal="center"/>
    </xf>
    <xf numFmtId="49" fontId="96" fillId="0" borderId="78" xfId="0" quotePrefix="1" applyNumberFormat="1" applyFont="1" applyFill="1" applyBorder="1" applyAlignment="1">
      <alignment horizontal="left"/>
    </xf>
    <xf numFmtId="49" fontId="96" fillId="0" borderId="77" xfId="0" quotePrefix="1" applyNumberFormat="1" applyFont="1" applyFill="1" applyBorder="1" applyAlignment="1">
      <alignment horizontal="left"/>
    </xf>
    <xf numFmtId="49" fontId="96" fillId="0" borderId="79" xfId="0" quotePrefix="1" applyNumberFormat="1" applyFont="1" applyFill="1" applyBorder="1" applyAlignment="1">
      <alignment horizontal="left"/>
    </xf>
    <xf numFmtId="0" fontId="0" fillId="0" borderId="0" xfId="0" applyFill="1" applyBorder="1" applyAlignment="1"/>
    <xf numFmtId="49" fontId="96" fillId="0" borderId="62" xfId="0" applyNumberFormat="1" applyFont="1" applyFill="1" applyBorder="1" applyAlignment="1">
      <alignment horizontal="left"/>
    </xf>
    <xf numFmtId="49" fontId="96" fillId="0" borderId="0" xfId="0" applyNumberFormat="1" applyFont="1" applyFill="1" applyBorder="1" applyAlignment="1">
      <alignment horizontal="left"/>
    </xf>
    <xf numFmtId="49" fontId="96" fillId="0" borderId="14" xfId="0" applyNumberFormat="1" applyFont="1" applyFill="1" applyBorder="1" applyAlignment="1">
      <alignment horizontal="left"/>
    </xf>
    <xf numFmtId="4" fontId="96" fillId="0" borderId="17" xfId="0" applyNumberFormat="1" applyFont="1" applyFill="1" applyBorder="1" applyAlignment="1">
      <alignment horizontal="center"/>
    </xf>
    <xf numFmtId="3" fontId="96" fillId="0" borderId="81" xfId="0" applyNumberFormat="1" applyFont="1" applyFill="1" applyBorder="1" applyAlignment="1">
      <alignment horizontal="center"/>
    </xf>
    <xf numFmtId="0" fontId="93" fillId="0" borderId="20" xfId="0" applyFont="1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68" xfId="0" applyFill="1" applyBorder="1" applyAlignment="1"/>
    <xf numFmtId="0" fontId="0" fillId="0" borderId="69" xfId="0" applyFill="1" applyBorder="1" applyAlignment="1"/>
    <xf numFmtId="0" fontId="0" fillId="0" borderId="70" xfId="0" applyFill="1" applyBorder="1" applyAlignment="1"/>
    <xf numFmtId="4" fontId="0" fillId="0" borderId="17" xfId="0" applyNumberFormat="1" applyFill="1" applyBorder="1" applyAlignment="1">
      <alignment horizontal="center"/>
    </xf>
    <xf numFmtId="4" fontId="0" fillId="0" borderId="0" xfId="0" applyNumberFormat="1" applyFill="1" applyAlignment="1"/>
    <xf numFmtId="4" fontId="0" fillId="0" borderId="0" xfId="0" applyNumberFormat="1" applyFill="1" applyAlignment="1">
      <alignment horizontal="center"/>
    </xf>
    <xf numFmtId="43" fontId="27" fillId="0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82" fillId="0" borderId="0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Protection="1">
      <protection locked="0"/>
    </xf>
    <xf numFmtId="43" fontId="99" fillId="0" borderId="0" xfId="0" applyNumberFormat="1" applyFont="1" applyFill="1"/>
    <xf numFmtId="169" fontId="98" fillId="7" borderId="17" xfId="15" applyNumberFormat="1" applyFont="1" applyFill="1" applyBorder="1" applyAlignment="1" applyProtection="1">
      <alignment horizontal="right"/>
      <protection locked="0"/>
    </xf>
    <xf numFmtId="0" fontId="1" fillId="0" borderId="14" xfId="0" applyFont="1" applyFill="1" applyBorder="1" applyAlignment="1"/>
    <xf numFmtId="43" fontId="1" fillId="0" borderId="62" xfId="13" applyFont="1" applyFill="1" applyBorder="1" applyAlignment="1" applyProtection="1">
      <alignment horizontal="right" wrapText="1"/>
    </xf>
    <xf numFmtId="165" fontId="1" fillId="0" borderId="6" xfId="6" applyNumberFormat="1" applyFont="1" applyFill="1" applyBorder="1" applyAlignment="1">
      <alignment horizontal="center" wrapText="1"/>
    </xf>
    <xf numFmtId="0" fontId="3" fillId="0" borderId="14" xfId="0" applyFont="1" applyFill="1" applyBorder="1" applyAlignment="1"/>
    <xf numFmtId="0" fontId="3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43" fontId="1" fillId="0" borderId="17" xfId="13" applyFont="1" applyFill="1" applyBorder="1" applyAlignment="1">
      <alignment horizontal="right" wrapText="1"/>
    </xf>
    <xf numFmtId="43" fontId="3" fillId="0" borderId="17" xfId="13" applyFont="1" applyFill="1" applyBorder="1" applyAlignment="1">
      <alignment horizontal="center" wrapText="1"/>
    </xf>
    <xf numFmtId="43" fontId="1" fillId="0" borderId="17" xfId="13" applyFont="1" applyFill="1" applyBorder="1" applyAlignment="1">
      <alignment horizontal="center" wrapText="1"/>
    </xf>
    <xf numFmtId="43" fontId="25" fillId="0" borderId="22" xfId="13" applyFont="1" applyFill="1" applyBorder="1" applyAlignment="1">
      <alignment horizontal="right" wrapText="1"/>
    </xf>
    <xf numFmtId="0" fontId="41" fillId="0" borderId="17" xfId="0" applyFont="1" applyBorder="1" applyAlignment="1">
      <alignment horizontal="left" vertical="center"/>
    </xf>
    <xf numFmtId="0" fontId="92" fillId="0" borderId="0" xfId="0" applyFont="1" applyFill="1" applyAlignment="1">
      <alignment horizontal="center"/>
    </xf>
    <xf numFmtId="0" fontId="93" fillId="8" borderId="19" xfId="0" applyFont="1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3" fontId="100" fillId="0" borderId="0" xfId="0" applyNumberFormat="1" applyFont="1"/>
    <xf numFmtId="0" fontId="91" fillId="0" borderId="0" xfId="0" applyFont="1" applyFill="1" applyAlignment="1">
      <alignment horizontal="center"/>
    </xf>
    <xf numFmtId="43" fontId="7" fillId="0" borderId="0" xfId="0" applyNumberFormat="1" applyFont="1" applyFill="1" applyAlignment="1"/>
    <xf numFmtId="4" fontId="0" fillId="0" borderId="0" xfId="0" applyNumberFormat="1" applyFont="1" applyProtection="1">
      <protection locked="0"/>
    </xf>
    <xf numFmtId="7" fontId="101" fillId="9" borderId="83" xfId="0" applyNumberFormat="1" applyFont="1" applyFill="1" applyBorder="1" applyAlignment="1">
      <alignment horizontal="right" vertical="top" wrapText="1"/>
    </xf>
    <xf numFmtId="0" fontId="3" fillId="0" borderId="46" xfId="0" applyFont="1" applyFill="1" applyBorder="1" applyAlignment="1" applyProtection="1">
      <alignment vertical="center" wrapText="1"/>
    </xf>
    <xf numFmtId="0" fontId="84" fillId="6" borderId="51" xfId="0" applyFont="1" applyFill="1" applyBorder="1" applyAlignment="1">
      <alignment horizontal="justify" vertical="center" wrapText="1"/>
    </xf>
    <xf numFmtId="0" fontId="84" fillId="6" borderId="13" xfId="0" applyFont="1" applyFill="1" applyBorder="1" applyAlignment="1">
      <alignment horizontal="justify" vertical="center" wrapText="1"/>
    </xf>
    <xf numFmtId="0" fontId="83" fillId="0" borderId="10" xfId="0" applyFont="1" applyBorder="1" applyAlignment="1">
      <alignment horizontal="justify" vertical="center" wrapText="1"/>
    </xf>
    <xf numFmtId="0" fontId="83" fillId="0" borderId="11" xfId="0" applyFont="1" applyBorder="1" applyAlignment="1">
      <alignment horizontal="justify" vertical="center" wrapText="1"/>
    </xf>
    <xf numFmtId="0" fontId="83" fillId="0" borderId="12" xfId="0" applyFont="1" applyBorder="1" applyAlignment="1">
      <alignment horizontal="justify" vertical="center" wrapText="1"/>
    </xf>
    <xf numFmtId="0" fontId="84" fillId="0" borderId="51" xfId="0" applyFont="1" applyBorder="1" applyAlignment="1">
      <alignment horizontal="justify" vertical="center" wrapText="1"/>
    </xf>
    <xf numFmtId="0" fontId="84" fillId="0" borderId="13" xfId="0" applyFont="1" applyBorder="1" applyAlignment="1">
      <alignment horizontal="justify" vertical="center" wrapText="1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  <xf numFmtId="0" fontId="77" fillId="4" borderId="8" xfId="0" applyFont="1" applyFill="1" applyBorder="1" applyAlignment="1">
      <alignment horizontal="center" vertical="center" wrapText="1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</xf>
    <xf numFmtId="0" fontId="27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horizontal="justify" vertical="top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8" fillId="0" borderId="7" xfId="0" applyFont="1" applyBorder="1" applyAlignment="1" applyProtection="1">
      <alignment horizontal="justify" vertical="top" wrapText="1"/>
      <protection locked="0"/>
    </xf>
    <xf numFmtId="0" fontId="8" fillId="0" borderId="8" xfId="0" applyFont="1" applyBorder="1" applyAlignment="1" applyProtection="1">
      <alignment horizontal="justify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left" vertical="top" wrapText="1" indent="5"/>
      <protection locked="0"/>
    </xf>
    <xf numFmtId="0" fontId="7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8" fillId="0" borderId="5" xfId="0" applyFont="1" applyBorder="1" applyAlignment="1">
      <alignment horizontal="justify" vertical="center" wrapText="1"/>
    </xf>
    <xf numFmtId="0" fontId="68" fillId="0" borderId="6" xfId="0" applyFont="1" applyBorder="1" applyAlignment="1">
      <alignment horizontal="justify" vertical="center" wrapText="1"/>
    </xf>
    <xf numFmtId="0" fontId="47" fillId="4" borderId="0" xfId="0" applyFont="1" applyFill="1" applyBorder="1" applyAlignment="1">
      <alignment horizontal="center" vertical="center" wrapText="1"/>
    </xf>
    <xf numFmtId="0" fontId="67" fillId="4" borderId="8" xfId="0" applyFont="1" applyFill="1" applyBorder="1" applyAlignment="1">
      <alignment horizontal="center" vertical="center" wrapText="1"/>
    </xf>
    <xf numFmtId="0" fontId="68" fillId="4" borderId="1" xfId="0" applyFont="1" applyFill="1" applyBorder="1" applyAlignment="1">
      <alignment horizontal="center" vertical="center" wrapText="1"/>
    </xf>
    <xf numFmtId="0" fontId="68" fillId="4" borderId="3" xfId="0" applyFont="1" applyFill="1" applyBorder="1" applyAlignment="1">
      <alignment horizontal="center" vertical="center" wrapText="1"/>
    </xf>
    <xf numFmtId="0" fontId="68" fillId="4" borderId="7" xfId="0" applyFont="1" applyFill="1" applyBorder="1" applyAlignment="1">
      <alignment horizontal="center" vertical="center" wrapText="1"/>
    </xf>
    <xf numFmtId="0" fontId="68" fillId="4" borderId="9" xfId="0" applyFont="1" applyFill="1" applyBorder="1" applyAlignment="1">
      <alignment horizontal="center" vertical="center" wrapText="1"/>
    </xf>
    <xf numFmtId="0" fontId="68" fillId="4" borderId="51" xfId="0" applyFont="1" applyFill="1" applyBorder="1" applyAlignment="1">
      <alignment horizontal="center" vertical="center" wrapText="1"/>
    </xf>
    <xf numFmtId="0" fontId="68" fillId="4" borderId="13" xfId="0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justify" vertical="center" wrapText="1"/>
    </xf>
    <xf numFmtId="0" fontId="68" fillId="0" borderId="3" xfId="0" applyFont="1" applyBorder="1" applyAlignment="1">
      <alignment horizontal="justify" vertical="center" wrapText="1"/>
    </xf>
    <xf numFmtId="0" fontId="71" fillId="0" borderId="0" xfId="0" applyFont="1" applyAlignment="1">
      <alignment horizontal="center" vertical="justify"/>
    </xf>
    <xf numFmtId="0" fontId="72" fillId="6" borderId="51" xfId="0" applyFont="1" applyFill="1" applyBorder="1" applyAlignment="1">
      <alignment horizontal="center" vertical="center"/>
    </xf>
    <xf numFmtId="0" fontId="72" fillId="6" borderId="4" xfId="0" applyFont="1" applyFill="1" applyBorder="1" applyAlignment="1">
      <alignment horizontal="center" vertical="center"/>
    </xf>
    <xf numFmtId="0" fontId="72" fillId="6" borderId="13" xfId="0" applyFont="1" applyFill="1" applyBorder="1" applyAlignment="1">
      <alignment horizontal="center" vertical="center"/>
    </xf>
    <xf numFmtId="0" fontId="72" fillId="6" borderId="51" xfId="0" applyFont="1" applyFill="1" applyBorder="1" applyAlignment="1">
      <alignment horizontal="center" vertical="center" wrapText="1"/>
    </xf>
    <xf numFmtId="0" fontId="72" fillId="6" borderId="4" xfId="0" applyFont="1" applyFill="1" applyBorder="1" applyAlignment="1">
      <alignment horizontal="center" vertical="center" wrapText="1"/>
    </xf>
    <xf numFmtId="0" fontId="72" fillId="6" borderId="13" xfId="0" applyFont="1" applyFill="1" applyBorder="1" applyAlignment="1">
      <alignment horizontal="center" vertical="center" wrapText="1"/>
    </xf>
    <xf numFmtId="0" fontId="69" fillId="0" borderId="5" xfId="0" applyFont="1" applyBorder="1" applyAlignment="1">
      <alignment horizontal="justify" vertical="center" wrapText="1"/>
    </xf>
    <xf numFmtId="0" fontId="69" fillId="0" borderId="6" xfId="0" applyFont="1" applyBorder="1" applyAlignment="1">
      <alignment horizontal="justify" vertical="center" wrapText="1"/>
    </xf>
    <xf numFmtId="0" fontId="70" fillId="0" borderId="7" xfId="0" applyFont="1" applyBorder="1" applyAlignment="1">
      <alignment horizontal="justify" vertical="center" wrapText="1"/>
    </xf>
    <xf numFmtId="0" fontId="70" fillId="0" borderId="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top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47" fillId="4" borderId="0" xfId="0" applyFont="1" applyFill="1" applyBorder="1" applyAlignment="1" applyProtection="1">
      <alignment horizontal="center" vertical="center" wrapText="1"/>
      <protection locked="0"/>
    </xf>
    <xf numFmtId="0" fontId="68" fillId="4" borderId="1" xfId="0" applyFont="1" applyFill="1" applyBorder="1" applyAlignment="1">
      <alignment horizontal="center" vertical="center"/>
    </xf>
    <xf numFmtId="0" fontId="68" fillId="4" borderId="2" xfId="0" applyFont="1" applyFill="1" applyBorder="1" applyAlignment="1">
      <alignment horizontal="center" vertical="center"/>
    </xf>
    <xf numFmtId="0" fontId="68" fillId="4" borderId="3" xfId="0" applyFont="1" applyFill="1" applyBorder="1" applyAlignment="1">
      <alignment horizontal="center" vertical="center"/>
    </xf>
    <xf numFmtId="0" fontId="68" fillId="4" borderId="10" xfId="0" applyFont="1" applyFill="1" applyBorder="1" applyAlignment="1">
      <alignment horizontal="center" vertical="center"/>
    </xf>
    <xf numFmtId="0" fontId="68" fillId="4" borderId="11" xfId="0" applyFont="1" applyFill="1" applyBorder="1" applyAlignment="1">
      <alignment horizontal="center" vertical="center"/>
    </xf>
    <xf numFmtId="0" fontId="68" fillId="4" borderId="12" xfId="0" applyFont="1" applyFill="1" applyBorder="1" applyAlignment="1">
      <alignment horizontal="center" vertical="center"/>
    </xf>
    <xf numFmtId="0" fontId="68" fillId="4" borderId="51" xfId="0" applyFont="1" applyFill="1" applyBorder="1" applyAlignment="1">
      <alignment horizontal="center" vertical="center"/>
    </xf>
    <xf numFmtId="0" fontId="68" fillId="4" borderId="4" xfId="0" applyFont="1" applyFill="1" applyBorder="1" applyAlignment="1">
      <alignment horizontal="center" vertical="center"/>
    </xf>
    <xf numFmtId="0" fontId="68" fillId="4" borderId="13" xfId="0" applyFont="1" applyFill="1" applyBorder="1" applyAlignment="1">
      <alignment horizontal="center" vertical="center"/>
    </xf>
    <xf numFmtId="0" fontId="68" fillId="4" borderId="5" xfId="0" applyFont="1" applyFill="1" applyBorder="1" applyAlignment="1">
      <alignment horizontal="center" vertical="center"/>
    </xf>
    <xf numFmtId="0" fontId="68" fillId="4" borderId="0" xfId="0" applyFont="1" applyFill="1" applyBorder="1" applyAlignment="1">
      <alignment horizontal="center" vertical="center"/>
    </xf>
    <xf numFmtId="0" fontId="68" fillId="4" borderId="6" xfId="0" applyFont="1" applyFill="1" applyBorder="1" applyAlignment="1">
      <alignment horizontal="center" vertical="center"/>
    </xf>
    <xf numFmtId="0" fontId="68" fillId="4" borderId="7" xfId="0" applyFont="1" applyFill="1" applyBorder="1" applyAlignment="1">
      <alignment horizontal="center" vertical="center"/>
    </xf>
    <xf numFmtId="0" fontId="68" fillId="4" borderId="8" xfId="0" applyFont="1" applyFill="1" applyBorder="1" applyAlignment="1">
      <alignment horizontal="center" vertical="center"/>
    </xf>
    <xf numFmtId="0" fontId="68" fillId="4" borderId="9" xfId="0" applyFont="1" applyFill="1" applyBorder="1" applyAlignment="1">
      <alignment horizontal="center" vertical="center"/>
    </xf>
    <xf numFmtId="0" fontId="68" fillId="4" borderId="51" xfId="0" applyFont="1" applyFill="1" applyBorder="1" applyAlignment="1">
      <alignment horizontal="center" vertical="justify"/>
    </xf>
    <xf numFmtId="0" fontId="68" fillId="4" borderId="13" xfId="0" applyFont="1" applyFill="1" applyBorder="1" applyAlignment="1">
      <alignment horizontal="center" vertical="justify"/>
    </xf>
    <xf numFmtId="0" fontId="69" fillId="0" borderId="1" xfId="0" applyFont="1" applyBorder="1" applyAlignment="1">
      <alignment horizontal="justify" vertical="center"/>
    </xf>
    <xf numFmtId="0" fontId="69" fillId="0" borderId="2" xfId="0" applyFont="1" applyBorder="1" applyAlignment="1">
      <alignment horizontal="justify" vertical="center"/>
    </xf>
    <xf numFmtId="0" fontId="69" fillId="0" borderId="3" xfId="0" applyFont="1" applyBorder="1" applyAlignment="1">
      <alignment horizontal="justify" vertical="center"/>
    </xf>
    <xf numFmtId="0" fontId="69" fillId="0" borderId="0" xfId="0" applyFont="1" applyBorder="1" applyAlignment="1">
      <alignment horizontal="left" vertical="center"/>
    </xf>
    <xf numFmtId="0" fontId="69" fillId="0" borderId="52" xfId="0" applyFont="1" applyBorder="1" applyAlignment="1">
      <alignment horizontal="left" vertical="center"/>
    </xf>
    <xf numFmtId="0" fontId="69" fillId="0" borderId="5" xfId="0" applyFont="1" applyBorder="1" applyAlignment="1">
      <alignment horizontal="left" vertical="center"/>
    </xf>
    <xf numFmtId="0" fontId="68" fillId="0" borderId="5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6" xfId="0" applyFont="1" applyBorder="1" applyAlignment="1">
      <alignment horizontal="left" vertical="center"/>
    </xf>
    <xf numFmtId="43" fontId="68" fillId="0" borderId="54" xfId="0" applyNumberFormat="1" applyFont="1" applyBorder="1" applyAlignment="1">
      <alignment horizontal="right" vertical="center"/>
    </xf>
    <xf numFmtId="0" fontId="69" fillId="0" borderId="0" xfId="0" applyFont="1" applyBorder="1" applyAlignment="1">
      <alignment vertical="center"/>
    </xf>
    <xf numFmtId="0" fontId="69" fillId="0" borderId="52" xfId="0" applyFont="1" applyBorder="1" applyAlignment="1">
      <alignment vertical="center"/>
    </xf>
    <xf numFmtId="43" fontId="69" fillId="0" borderId="54" xfId="0" applyNumberFormat="1" applyFont="1" applyBorder="1" applyAlignment="1" applyProtection="1">
      <alignment horizontal="right" vertical="center"/>
    </xf>
    <xf numFmtId="0" fontId="68" fillId="0" borderId="52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7" fillId="0" borderId="5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7" fillId="0" borderId="52" xfId="0" applyFont="1" applyBorder="1" applyAlignment="1">
      <alignment horizontal="left" vertical="center"/>
    </xf>
    <xf numFmtId="0" fontId="75" fillId="0" borderId="8" xfId="0" applyFont="1" applyBorder="1" applyAlignment="1">
      <alignment horizontal="left" vertical="center"/>
    </xf>
    <xf numFmtId="0" fontId="75" fillId="0" borderId="53" xfId="0" applyFont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Border="1" applyAlignment="1">
      <alignment horizontal="left" vertical="justify"/>
    </xf>
    <xf numFmtId="0" fontId="69" fillId="0" borderId="52" xfId="0" applyFont="1" applyBorder="1" applyAlignment="1">
      <alignment horizontal="left" vertical="justify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78" fillId="0" borderId="5" xfId="0" applyFont="1" applyFill="1" applyBorder="1" applyAlignment="1">
      <alignment horizontal="left" vertical="center"/>
    </xf>
    <xf numFmtId="0" fontId="78" fillId="0" borderId="6" xfId="0" applyFont="1" applyFill="1" applyBorder="1" applyAlignment="1">
      <alignment horizontal="left" vertical="center"/>
    </xf>
    <xf numFmtId="0" fontId="79" fillId="0" borderId="5" xfId="0" applyFont="1" applyFill="1" applyBorder="1" applyAlignment="1">
      <alignment horizontal="left" vertical="center"/>
    </xf>
    <xf numFmtId="0" fontId="79" fillId="0" borderId="6" xfId="0" applyFont="1" applyFill="1" applyBorder="1" applyAlignment="1">
      <alignment horizontal="left" vertical="center"/>
    </xf>
    <xf numFmtId="0" fontId="78" fillId="0" borderId="1" xfId="0" applyFont="1" applyFill="1" applyBorder="1" applyAlignment="1">
      <alignment horizontal="center" vertical="center"/>
    </xf>
    <xf numFmtId="0" fontId="78" fillId="0" borderId="3" xfId="0" applyFont="1" applyFill="1" applyBorder="1" applyAlignment="1">
      <alignment horizontal="center" vertical="center"/>
    </xf>
    <xf numFmtId="0" fontId="78" fillId="0" borderId="7" xfId="0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51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8" xfId="0" applyFont="1" applyFill="1" applyBorder="1" applyAlignment="1">
      <alignment horizontal="center" vertical="center"/>
    </xf>
    <xf numFmtId="0" fontId="78" fillId="0" borderId="5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78" fillId="0" borderId="5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52" xfId="0" applyFont="1" applyFill="1" applyBorder="1" applyAlignment="1">
      <alignment horizontal="center" vertical="center"/>
    </xf>
    <xf numFmtId="0" fontId="54" fillId="0" borderId="0" xfId="0" applyFont="1" applyFill="1" applyAlignment="1" applyProtection="1">
      <alignment horizontal="left" vertical="justify" indent="3"/>
      <protection locked="0"/>
    </xf>
    <xf numFmtId="0" fontId="56" fillId="0" borderId="0" xfId="0" applyFont="1" applyFill="1" applyAlignment="1" applyProtection="1">
      <alignment horizontal="left"/>
      <protection locked="0"/>
    </xf>
    <xf numFmtId="0" fontId="54" fillId="0" borderId="0" xfId="0" applyFont="1" applyFill="1" applyAlignment="1" applyProtection="1">
      <alignment horizontal="left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7" fillId="0" borderId="5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4" fontId="12" fillId="0" borderId="8" xfId="0" applyNumberFormat="1" applyFont="1" applyFill="1" applyBorder="1" applyAlignment="1" applyProtection="1">
      <alignment horizontal="left" vertical="center"/>
      <protection locked="0"/>
    </xf>
    <xf numFmtId="0" fontId="27" fillId="0" borderId="1" xfId="0" applyFont="1" applyBorder="1" applyAlignment="1">
      <alignment horizontal="justify" vertical="center" wrapText="1"/>
    </xf>
    <xf numFmtId="0" fontId="27" fillId="0" borderId="55" xfId="0" applyFont="1" applyBorder="1" applyAlignment="1">
      <alignment horizontal="justify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52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2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68" fillId="6" borderId="51" xfId="0" applyFont="1" applyFill="1" applyBorder="1" applyAlignment="1">
      <alignment horizontal="center" vertical="center"/>
    </xf>
    <xf numFmtId="0" fontId="68" fillId="6" borderId="13" xfId="0" applyFont="1" applyFill="1" applyBorder="1" applyAlignment="1">
      <alignment horizontal="center" vertical="center"/>
    </xf>
    <xf numFmtId="0" fontId="68" fillId="6" borderId="10" xfId="0" applyFont="1" applyFill="1" applyBorder="1" applyAlignment="1">
      <alignment horizontal="center" vertical="center" wrapText="1"/>
    </xf>
    <xf numFmtId="0" fontId="68" fillId="6" borderId="11" xfId="0" applyFont="1" applyFill="1" applyBorder="1" applyAlignment="1">
      <alignment horizontal="center" vertical="center" wrapText="1"/>
    </xf>
    <xf numFmtId="0" fontId="68" fillId="6" borderId="12" xfId="0" applyFont="1" applyFill="1" applyBorder="1" applyAlignment="1">
      <alignment horizontal="center" vertical="center" wrapText="1"/>
    </xf>
    <xf numFmtId="0" fontId="68" fillId="6" borderId="51" xfId="0" applyFont="1" applyFill="1" applyBorder="1" applyAlignment="1">
      <alignment horizontal="center" vertical="center" wrapText="1"/>
    </xf>
    <xf numFmtId="0" fontId="68" fillId="6" borderId="1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41" fillId="2" borderId="32" xfId="0" applyFont="1" applyFill="1" applyBorder="1" applyAlignment="1" applyProtection="1">
      <alignment horizontal="center" vertical="center"/>
      <protection locked="0"/>
    </xf>
    <xf numFmtId="0" fontId="41" fillId="2" borderId="33" xfId="0" applyFont="1" applyFill="1" applyBorder="1" applyAlignment="1" applyProtection="1">
      <alignment horizontal="center" vertical="center"/>
      <protection locked="0"/>
    </xf>
    <xf numFmtId="0" fontId="41" fillId="2" borderId="34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2" borderId="29" xfId="0" applyFont="1" applyFill="1" applyBorder="1" applyAlignment="1" applyProtection="1">
      <alignment horizontal="center" vertical="center"/>
      <protection locked="0"/>
    </xf>
    <xf numFmtId="0" fontId="41" fillId="2" borderId="30" xfId="0" applyFont="1" applyFill="1" applyBorder="1" applyAlignment="1" applyProtection="1">
      <alignment horizontal="center" vertical="center"/>
      <protection locked="0"/>
    </xf>
    <xf numFmtId="0" fontId="41" fillId="2" borderId="31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top"/>
    </xf>
    <xf numFmtId="0" fontId="43" fillId="0" borderId="0" xfId="0" applyFont="1" applyFill="1" applyBorder="1" applyAlignment="1" applyProtection="1">
      <alignment horizontal="center" vertical="top"/>
    </xf>
    <xf numFmtId="0" fontId="81" fillId="0" borderId="0" xfId="0" applyFont="1" applyAlignment="1" applyProtection="1">
      <alignment horizontal="justify" vertical="distributed" wrapText="1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41" fillId="2" borderId="27" xfId="0" applyFont="1" applyFill="1" applyBorder="1" applyAlignment="1" applyProtection="1">
      <alignment horizontal="center" vertical="center"/>
      <protection locked="0"/>
    </xf>
    <xf numFmtId="0" fontId="41" fillId="2" borderId="7" xfId="0" applyFont="1" applyFill="1" applyBorder="1" applyAlignment="1" applyProtection="1">
      <alignment horizontal="center" vertical="center"/>
      <protection locked="0"/>
    </xf>
    <xf numFmtId="0" fontId="41" fillId="2" borderId="28" xfId="0" applyFont="1" applyFill="1" applyBorder="1" applyAlignment="1" applyProtection="1">
      <alignment horizontal="center" vertical="center"/>
      <protection locked="0"/>
    </xf>
    <xf numFmtId="0" fontId="41" fillId="2" borderId="15" xfId="0" applyFont="1" applyFill="1" applyBorder="1" applyAlignment="1" applyProtection="1">
      <alignment horizontal="center" vertical="center" wrapText="1"/>
      <protection locked="0"/>
    </xf>
    <xf numFmtId="0" fontId="41" fillId="2" borderId="16" xfId="0" applyFont="1" applyFill="1" applyBorder="1" applyAlignment="1" applyProtection="1">
      <alignment horizontal="center" vertical="center" wrapText="1"/>
      <protection locked="0"/>
    </xf>
    <xf numFmtId="0" fontId="41" fillId="2" borderId="3" xfId="0" applyFont="1" applyFill="1" applyBorder="1" applyAlignment="1" applyProtection="1">
      <alignment horizontal="center" vertical="center"/>
      <protection locked="0"/>
    </xf>
    <xf numFmtId="0" fontId="41" fillId="2" borderId="9" xfId="0" applyFont="1" applyFill="1" applyBorder="1" applyAlignment="1" applyProtection="1">
      <alignment horizontal="center" vertical="center"/>
      <protection locked="0"/>
    </xf>
    <xf numFmtId="0" fontId="41" fillId="2" borderId="23" xfId="0" applyFont="1" applyFill="1" applyBorder="1" applyAlignment="1" applyProtection="1">
      <alignment horizontal="center" vertical="center"/>
      <protection locked="0"/>
    </xf>
    <xf numFmtId="0" fontId="41" fillId="2" borderId="18" xfId="0" applyFont="1" applyFill="1" applyBorder="1" applyAlignment="1" applyProtection="1">
      <alignment horizontal="center" vertical="center"/>
      <protection locked="0"/>
    </xf>
    <xf numFmtId="0" fontId="68" fillId="0" borderId="5" xfId="0" applyFont="1" applyBorder="1" applyAlignment="1">
      <alignment vertical="center"/>
    </xf>
    <xf numFmtId="0" fontId="68" fillId="0" borderId="7" xfId="0" applyFont="1" applyBorder="1" applyAlignment="1">
      <alignment vertical="center"/>
    </xf>
    <xf numFmtId="41" fontId="69" fillId="0" borderId="4" xfId="0" applyNumberFormat="1" applyFont="1" applyBorder="1" applyAlignment="1">
      <alignment horizontal="right" vertical="center"/>
    </xf>
    <xf numFmtId="0" fontId="69" fillId="0" borderId="5" xfId="0" applyFont="1" applyBorder="1" applyAlignment="1">
      <alignment vertical="center"/>
    </xf>
    <xf numFmtId="0" fontId="69" fillId="0" borderId="1" xfId="0" applyFont="1" applyBorder="1" applyAlignment="1">
      <alignment vertical="center"/>
    </xf>
    <xf numFmtId="0" fontId="69" fillId="0" borderId="3" xfId="0" applyFont="1" applyBorder="1" applyAlignment="1">
      <alignment vertical="center"/>
    </xf>
    <xf numFmtId="0" fontId="69" fillId="0" borderId="6" xfId="0" applyFont="1" applyBorder="1" applyAlignment="1">
      <alignment horizontal="left" vertical="center" indent="1"/>
    </xf>
    <xf numFmtId="0" fontId="68" fillId="6" borderId="1" xfId="0" applyFont="1" applyFill="1" applyBorder="1" applyAlignment="1">
      <alignment vertical="center"/>
    </xf>
    <xf numFmtId="0" fontId="68" fillId="6" borderId="3" xfId="0" applyFont="1" applyFill="1" applyBorder="1" applyAlignment="1">
      <alignment vertical="center"/>
    </xf>
    <xf numFmtId="0" fontId="68" fillId="6" borderId="7" xfId="0" applyFont="1" applyFill="1" applyBorder="1" applyAlignment="1">
      <alignment vertical="center"/>
    </xf>
    <xf numFmtId="0" fontId="68" fillId="6" borderId="9" xfId="0" applyFont="1" applyFill="1" applyBorder="1" applyAlignment="1">
      <alignment vertical="center"/>
    </xf>
    <xf numFmtId="0" fontId="68" fillId="6" borderId="51" xfId="0" applyFont="1" applyFill="1" applyBorder="1" applyAlignment="1">
      <alignment horizontal="center" vertical="justify"/>
    </xf>
    <xf numFmtId="0" fontId="68" fillId="6" borderId="13" xfId="0" applyFont="1" applyFill="1" applyBorder="1" applyAlignment="1">
      <alignment horizontal="center" vertical="justify"/>
    </xf>
    <xf numFmtId="0" fontId="68" fillId="0" borderId="6" xfId="0" applyFont="1" applyBorder="1" applyAlignment="1">
      <alignment vertical="center"/>
    </xf>
    <xf numFmtId="0" fontId="68" fillId="0" borderId="9" xfId="0" applyFont="1" applyBorder="1" applyAlignment="1">
      <alignment vertical="center"/>
    </xf>
    <xf numFmtId="41" fontId="68" fillId="0" borderId="4" xfId="0" applyNumberFormat="1" applyFont="1" applyBorder="1" applyAlignment="1">
      <alignment horizontal="right" vertical="center"/>
    </xf>
    <xf numFmtId="41" fontId="68" fillId="0" borderId="13" xfId="0" applyNumberFormat="1" applyFont="1" applyBorder="1" applyAlignment="1">
      <alignment horizontal="right" vertical="center"/>
    </xf>
    <xf numFmtId="0" fontId="68" fillId="0" borderId="5" xfId="0" applyFont="1" applyBorder="1" applyAlignment="1">
      <alignment vertical="center" wrapText="1"/>
    </xf>
    <xf numFmtId="0" fontId="67" fillId="4" borderId="0" xfId="0" applyFont="1" applyFill="1" applyBorder="1" applyAlignment="1">
      <alignment horizontal="center" vertical="center" wrapText="1"/>
    </xf>
    <xf numFmtId="0" fontId="69" fillId="0" borderId="5" xfId="0" applyFont="1" applyBorder="1" applyAlignment="1">
      <alignment vertical="center" wrapText="1"/>
    </xf>
    <xf numFmtId="0" fontId="69" fillId="0" borderId="11" xfId="0" applyFont="1" applyBorder="1" applyAlignment="1">
      <alignment vertical="center"/>
    </xf>
    <xf numFmtId="0" fontId="68" fillId="6" borderId="10" xfId="0" applyFont="1" applyFill="1" applyBorder="1" applyAlignment="1">
      <alignment vertical="center"/>
    </xf>
    <xf numFmtId="0" fontId="68" fillId="6" borderId="12" xfId="0" applyFont="1" applyFill="1" applyBorder="1" applyAlignment="1">
      <alignment vertical="center"/>
    </xf>
    <xf numFmtId="0" fontId="41" fillId="2" borderId="32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2" borderId="33" xfId="0" applyFont="1" applyFill="1" applyBorder="1" applyAlignment="1">
      <alignment horizontal="center" vertical="center"/>
    </xf>
    <xf numFmtId="0" fontId="41" fillId="2" borderId="3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57" fillId="8" borderId="71" xfId="0" applyFont="1" applyFill="1" applyBorder="1" applyAlignment="1">
      <alignment horizontal="center"/>
    </xf>
    <xf numFmtId="0" fontId="57" fillId="8" borderId="33" xfId="0" applyFont="1" applyFill="1" applyBorder="1" applyAlignment="1">
      <alignment horizontal="center"/>
    </xf>
    <xf numFmtId="0" fontId="57" fillId="8" borderId="37" xfId="0" applyFont="1" applyFill="1" applyBorder="1" applyAlignment="1">
      <alignment horizontal="center"/>
    </xf>
    <xf numFmtId="0" fontId="97" fillId="0" borderId="65" xfId="0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/>
    </xf>
    <xf numFmtId="0" fontId="97" fillId="0" borderId="67" xfId="0" applyFont="1" applyFill="1" applyBorder="1" applyAlignment="1">
      <alignment horizontal="center" vertical="center"/>
    </xf>
    <xf numFmtId="0" fontId="97" fillId="0" borderId="68" xfId="0" applyFont="1" applyFill="1" applyBorder="1" applyAlignment="1">
      <alignment horizontal="center" vertical="center"/>
    </xf>
    <xf numFmtId="0" fontId="97" fillId="0" borderId="69" xfId="0" applyFont="1" applyFill="1" applyBorder="1" applyAlignment="1">
      <alignment horizontal="center" vertical="center"/>
    </xf>
    <xf numFmtId="0" fontId="97" fillId="0" borderId="70" xfId="0" applyFont="1" applyFill="1" applyBorder="1" applyAlignment="1">
      <alignment horizontal="center" vertical="center"/>
    </xf>
    <xf numFmtId="4" fontId="97" fillId="0" borderId="61" xfId="0" applyNumberFormat="1" applyFont="1" applyFill="1" applyBorder="1" applyAlignment="1">
      <alignment horizontal="center" vertical="center"/>
    </xf>
    <xf numFmtId="4" fontId="97" fillId="0" borderId="20" xfId="0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2" fillId="8" borderId="27" xfId="0" applyFont="1" applyFill="1" applyBorder="1" applyAlignment="1">
      <alignment horizontal="center" vertical="center" wrapText="1"/>
    </xf>
    <xf numFmtId="0" fontId="92" fillId="8" borderId="14" xfId="0" applyFont="1" applyFill="1" applyBorder="1" applyAlignment="1">
      <alignment horizontal="center" vertical="center" wrapText="1"/>
    </xf>
    <xf numFmtId="0" fontId="94" fillId="8" borderId="27" xfId="0" applyFont="1" applyFill="1" applyBorder="1" applyAlignment="1">
      <alignment horizontal="center" vertical="center" wrapText="1"/>
    </xf>
    <xf numFmtId="0" fontId="94" fillId="8" borderId="28" xfId="0" applyFont="1" applyFill="1" applyBorder="1" applyAlignment="1">
      <alignment horizontal="center" vertical="center" wrapText="1"/>
    </xf>
    <xf numFmtId="0" fontId="94" fillId="8" borderId="65" xfId="0" applyFont="1" applyFill="1" applyBorder="1" applyAlignment="1">
      <alignment horizontal="center" vertical="center"/>
    </xf>
    <xf numFmtId="0" fontId="94" fillId="8" borderId="66" xfId="0" applyFont="1" applyFill="1" applyBorder="1" applyAlignment="1">
      <alignment horizontal="center" vertical="center"/>
    </xf>
    <xf numFmtId="0" fontId="94" fillId="8" borderId="67" xfId="0" applyFont="1" applyFill="1" applyBorder="1" applyAlignment="1">
      <alignment horizontal="center" vertical="center"/>
    </xf>
    <xf numFmtId="0" fontId="94" fillId="8" borderId="68" xfId="0" applyFont="1" applyFill="1" applyBorder="1" applyAlignment="1">
      <alignment horizontal="center" vertical="center"/>
    </xf>
    <xf numFmtId="0" fontId="94" fillId="8" borderId="69" xfId="0" applyFont="1" applyFill="1" applyBorder="1" applyAlignment="1">
      <alignment horizontal="center" vertical="center"/>
    </xf>
    <xf numFmtId="0" fontId="94" fillId="8" borderId="70" xfId="0" applyFont="1" applyFill="1" applyBorder="1" applyAlignment="1">
      <alignment horizontal="center" vertical="center"/>
    </xf>
    <xf numFmtId="0" fontId="94" fillId="8" borderId="23" xfId="0" applyFont="1" applyFill="1" applyBorder="1" applyAlignment="1">
      <alignment horizontal="center" vertical="center"/>
    </xf>
    <xf numFmtId="0" fontId="94" fillId="8" borderId="47" xfId="0" applyFont="1" applyFill="1" applyBorder="1" applyAlignment="1">
      <alignment horizontal="center" vertical="center"/>
    </xf>
    <xf numFmtId="0" fontId="41" fillId="0" borderId="30" xfId="0" applyFont="1" applyFill="1" applyBorder="1" applyAlignment="1" applyProtection="1">
      <alignment horizontal="center" vertical="center"/>
      <protection locked="0"/>
    </xf>
    <xf numFmtId="0" fontId="41" fillId="2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center"/>
    </xf>
  </cellXfs>
  <cellStyles count="18">
    <cellStyle name="20% - Accent6" xfId="10"/>
    <cellStyle name="Euro" xfId="2"/>
    <cellStyle name="Euro 2" xfId="3"/>
    <cellStyle name="Euro 3" xfId="4"/>
    <cellStyle name="Hipervínculo" xfId="12" builtinId="8"/>
    <cellStyle name="Millares" xfId="13" builtinId="3"/>
    <cellStyle name="Millares 2" xfId="15"/>
    <cellStyle name="Millares 3" xfId="9"/>
    <cellStyle name="Millares 4" xfId="14"/>
    <cellStyle name="Moneda" xfId="8" builtinId="4"/>
    <cellStyle name="Normal" xfId="0" builtinId="0"/>
    <cellStyle name="Normal 2" xfId="1"/>
    <cellStyle name="Normal 2 2" xfId="16"/>
    <cellStyle name="Normal 3" xfId="7"/>
    <cellStyle name="Normal 4 8" xfId="11"/>
    <cellStyle name="Normal 9" xfId="17"/>
    <cellStyle name="Porcentaje" xfId="6" builtinId="5"/>
    <cellStyle name="Porcentual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0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877426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0</xdr:col>
      <xdr:colOff>666750</xdr:colOff>
      <xdr:row>55</xdr:row>
      <xdr:rowOff>9525</xdr:rowOff>
    </xdr:from>
    <xdr:ext cx="2352675" cy="862543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666750" y="13125450"/>
          <a:ext cx="2352675" cy="8625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/>
            <a:t>Elaboro</a:t>
          </a:r>
        </a:p>
        <a:p>
          <a:pPr algn="ctr"/>
          <a:r>
            <a:rPr lang="es-MX" sz="1100"/>
            <a:t>C.P.</a:t>
          </a:r>
          <a:r>
            <a:rPr lang="es-MX" sz="1100" baseline="0"/>
            <a:t> Ignacio Cota Torres</a:t>
          </a:r>
        </a:p>
        <a:p>
          <a:pPr algn="ctr"/>
          <a:r>
            <a:rPr lang="es-MX" sz="1100" baseline="0"/>
            <a:t>Sub Director Administrativo</a:t>
          </a:r>
          <a:endParaRPr lang="es-MX" sz="1100"/>
        </a:p>
      </xdr:txBody>
    </xdr:sp>
    <xdr:clientData/>
  </xdr:oneCellAnchor>
  <xdr:oneCellAnchor>
    <xdr:from>
      <xdr:col>3</xdr:col>
      <xdr:colOff>1571625</xdr:colOff>
      <xdr:row>54</xdr:row>
      <xdr:rowOff>190500</xdr:rowOff>
    </xdr:from>
    <xdr:ext cx="3305175" cy="781050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096125" y="13096875"/>
          <a:ext cx="3305175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/>
            <a:t>Autorizo</a:t>
          </a:r>
        </a:p>
        <a:p>
          <a:pPr algn="ctr"/>
          <a:r>
            <a:rPr lang="es-MX" sz="1100"/>
            <a:t>Lic. Juan Pablo Acosta Suarez</a:t>
          </a:r>
        </a:p>
        <a:p>
          <a:pPr algn="ctr"/>
          <a:r>
            <a:rPr lang="es-MX" sz="1100"/>
            <a:t>Director General</a:t>
          </a:r>
        </a:p>
      </xdr:txBody>
    </xdr:sp>
    <xdr:clientData/>
  </xdr:oneCellAnchor>
  <xdr:oneCellAnchor>
    <xdr:from>
      <xdr:col>3</xdr:col>
      <xdr:colOff>2486025</xdr:colOff>
      <xdr:row>3</xdr:row>
      <xdr:rowOff>123825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010525" y="7524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438150</xdr:colOff>
      <xdr:row>55</xdr:row>
      <xdr:rowOff>28575</xdr:rowOff>
    </xdr:from>
    <xdr:ext cx="2038349" cy="695325"/>
    <xdr:sp macro="" textlink="">
      <xdr:nvSpPr>
        <xdr:cNvPr id="3" name="2 CuadroTexto"/>
        <xdr:cNvSpPr txBox="1"/>
      </xdr:nvSpPr>
      <xdr:spPr>
        <a:xfrm>
          <a:off x="3848100" y="13144500"/>
          <a:ext cx="2038349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Reviso</a:t>
          </a:r>
        </a:p>
        <a:p>
          <a:pPr algn="ctr"/>
          <a:r>
            <a:rPr lang="es-MX" sz="1100"/>
            <a:t>Lic.</a:t>
          </a:r>
          <a:r>
            <a:rPr lang="es-MX" sz="1100" baseline="0"/>
            <a:t> Juan Carlos Salazar Platt</a:t>
          </a:r>
        </a:p>
        <a:p>
          <a:pPr algn="ctr"/>
          <a:r>
            <a:rPr lang="es-MX" sz="1100" baseline="0"/>
            <a:t>Director Administrativo</a:t>
          </a:r>
          <a:endParaRPr lang="es-MX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</a:t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264795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/>
      </xdr:nvSpPr>
      <xdr:spPr>
        <a:xfrm>
          <a:off x="0" y="6667500"/>
          <a:ext cx="26479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200"/>
        </a:p>
      </xdr:txBody>
    </xdr:sp>
    <xdr:clientData/>
  </xdr:oneCellAnchor>
  <xdr:oneCellAnchor>
    <xdr:from>
      <xdr:col>6</xdr:col>
      <xdr:colOff>552449</xdr:colOff>
      <xdr:row>25</xdr:row>
      <xdr:rowOff>0</xdr:rowOff>
    </xdr:from>
    <xdr:ext cx="28860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/>
      </xdr:nvSpPr>
      <xdr:spPr>
        <a:xfrm>
          <a:off x="5934074" y="6667500"/>
          <a:ext cx="28860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200"/>
        </a:p>
      </xdr:txBody>
    </xdr:sp>
    <xdr:clientData/>
  </xdr:oneCellAnchor>
  <xdr:oneCellAnchor>
    <xdr:from>
      <xdr:col>7</xdr:col>
      <xdr:colOff>190500</xdr:colOff>
      <xdr:row>3</xdr:row>
      <xdr:rowOff>85725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3341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71948</xdr:colOff>
      <xdr:row>0</xdr:row>
      <xdr:rowOff>76200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6654781" y="7620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</a:t>
          </a:r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127000</xdr:colOff>
      <xdr:row>46</xdr:row>
      <xdr:rowOff>169333</xdr:rowOff>
    </xdr:from>
    <xdr:ext cx="2159001" cy="889001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 txBox="1"/>
      </xdr:nvSpPr>
      <xdr:spPr>
        <a:xfrm>
          <a:off x="127000" y="9630833"/>
          <a:ext cx="2159001" cy="889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6</xdr:col>
      <xdr:colOff>10583</xdr:colOff>
      <xdr:row>46</xdr:row>
      <xdr:rowOff>169333</xdr:rowOff>
    </xdr:from>
    <xdr:ext cx="2328332" cy="867835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SpPr txBox="1"/>
      </xdr:nvSpPr>
      <xdr:spPr>
        <a:xfrm>
          <a:off x="5027083" y="9630833"/>
          <a:ext cx="2328332" cy="867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</xdr:txBody>
    </xdr:sp>
    <xdr:clientData/>
  </xdr:oneCellAnchor>
  <xdr:oneCellAnchor>
    <xdr:from>
      <xdr:col>5</xdr:col>
      <xdr:colOff>455084</xdr:colOff>
      <xdr:row>3</xdr:row>
      <xdr:rowOff>158750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720167" y="793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3</xdr:col>
      <xdr:colOff>21167</xdr:colOff>
      <xdr:row>46</xdr:row>
      <xdr:rowOff>179917</xdr:rowOff>
    </xdr:from>
    <xdr:ext cx="1830915" cy="719666"/>
    <xdr:sp macro="" textlink="">
      <xdr:nvSpPr>
        <xdr:cNvPr id="5" name="4 CuadroTexto"/>
        <xdr:cNvSpPr txBox="1"/>
      </xdr:nvSpPr>
      <xdr:spPr>
        <a:xfrm>
          <a:off x="2783417" y="9641417"/>
          <a:ext cx="1830915" cy="719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61169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8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228600</xdr:colOff>
      <xdr:row>3</xdr:row>
      <xdr:rowOff>133350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238625" y="7620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987260</xdr:colOff>
      <xdr:row>0</xdr:row>
      <xdr:rowOff>0</xdr:rowOff>
    </xdr:from>
    <xdr:ext cx="898002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6892760" y="0"/>
          <a:ext cx="89800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690562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52</xdr:row>
      <xdr:rowOff>9524</xdr:rowOff>
    </xdr:from>
    <xdr:ext cx="2105025" cy="695325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76200" y="12077699"/>
          <a:ext cx="21050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</xdr:txBody>
    </xdr:sp>
    <xdr:clientData/>
  </xdr:oneCellAnchor>
  <xdr:oneCellAnchor>
    <xdr:from>
      <xdr:col>5</xdr:col>
      <xdr:colOff>457200</xdr:colOff>
      <xdr:row>52</xdr:row>
      <xdr:rowOff>95250</xdr:rowOff>
    </xdr:from>
    <xdr:ext cx="1857375" cy="609600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5429250" y="12163425"/>
          <a:ext cx="1857375" cy="609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</xdr:txBody>
    </xdr:sp>
    <xdr:clientData/>
  </xdr:oneCellAnchor>
  <xdr:oneCellAnchor>
    <xdr:from>
      <xdr:col>5</xdr:col>
      <xdr:colOff>47625</xdr:colOff>
      <xdr:row>3</xdr:row>
      <xdr:rowOff>133350</xdr:rowOff>
    </xdr:from>
    <xdr:ext cx="2790824" cy="254557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019675" y="7429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2</xdr:col>
      <xdr:colOff>523875</xdr:colOff>
      <xdr:row>52</xdr:row>
      <xdr:rowOff>85724</xdr:rowOff>
    </xdr:from>
    <xdr:ext cx="1866900" cy="676275"/>
    <xdr:sp macro="" textlink="">
      <xdr:nvSpPr>
        <xdr:cNvPr id="10" name="9 CuadroTexto"/>
        <xdr:cNvSpPr txBox="1"/>
      </xdr:nvSpPr>
      <xdr:spPr>
        <a:xfrm>
          <a:off x="2714625" y="12153899"/>
          <a:ext cx="1866900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0</xdr:row>
      <xdr:rowOff>0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6496050" y="0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ETCA-II-02</a:t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2103437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/>
      </xdr:nvSpPr>
      <xdr:spPr>
        <a:xfrm>
          <a:off x="182563" y="15676563"/>
          <a:ext cx="2103437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200"/>
        </a:p>
      </xdr:txBody>
    </xdr:sp>
    <xdr:clientData/>
  </xdr:oneCellAnchor>
  <xdr:oneCellAnchor>
    <xdr:from>
      <xdr:col>5</xdr:col>
      <xdr:colOff>754062</xdr:colOff>
      <xdr:row>83</xdr:row>
      <xdr:rowOff>0</xdr:rowOff>
    </xdr:from>
    <xdr:ext cx="1833563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 txBox="1"/>
      </xdr:nvSpPr>
      <xdr:spPr>
        <a:xfrm>
          <a:off x="5778500" y="15676563"/>
          <a:ext cx="1833563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200"/>
        </a:p>
      </xdr:txBody>
    </xdr:sp>
    <xdr:clientData/>
  </xdr:oneCellAnchor>
  <xdr:oneCellAnchor>
    <xdr:from>
      <xdr:col>5</xdr:col>
      <xdr:colOff>190499</xdr:colOff>
      <xdr:row>3</xdr:row>
      <xdr:rowOff>103188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14937" y="70643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2</xdr:col>
      <xdr:colOff>3032125</xdr:colOff>
      <xdr:row>83</xdr:row>
      <xdr:rowOff>71436</xdr:rowOff>
    </xdr:from>
    <xdr:ext cx="1986544" cy="690564"/>
    <xdr:sp macro="" textlink="">
      <xdr:nvSpPr>
        <xdr:cNvPr id="3" name="2 CuadroTexto"/>
        <xdr:cNvSpPr txBox="1"/>
      </xdr:nvSpPr>
      <xdr:spPr>
        <a:xfrm>
          <a:off x="3214688" y="15747999"/>
          <a:ext cx="1986544" cy="6905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31</xdr:row>
      <xdr:rowOff>152400</xdr:rowOff>
    </xdr:from>
    <xdr:ext cx="1914525" cy="7143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SpPr txBox="1"/>
      </xdr:nvSpPr>
      <xdr:spPr>
        <a:xfrm>
          <a:off x="85725" y="7439025"/>
          <a:ext cx="19145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1171575</xdr:colOff>
      <xdr:row>31</xdr:row>
      <xdr:rowOff>142876</xdr:rowOff>
    </xdr:from>
    <xdr:ext cx="2076450" cy="685799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 txBox="1"/>
      </xdr:nvSpPr>
      <xdr:spPr>
        <a:xfrm>
          <a:off x="4181475" y="7429501"/>
          <a:ext cx="2076450" cy="685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2</xdr:col>
      <xdr:colOff>609600</xdr:colOff>
      <xdr:row>3</xdr:row>
      <xdr:rowOff>104775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19500" y="7143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CUARTO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2047876</xdr:colOff>
      <xdr:row>31</xdr:row>
      <xdr:rowOff>161925</xdr:rowOff>
    </xdr:from>
    <xdr:ext cx="2190750" cy="771525"/>
    <xdr:sp macro="" textlink="">
      <xdr:nvSpPr>
        <xdr:cNvPr id="3" name="2 CuadroTexto"/>
        <xdr:cNvSpPr txBox="1"/>
      </xdr:nvSpPr>
      <xdr:spPr>
        <a:xfrm>
          <a:off x="2133601" y="7448550"/>
          <a:ext cx="2190750" cy="77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0</xdr:col>
      <xdr:colOff>314714</xdr:colOff>
      <xdr:row>86</xdr:row>
      <xdr:rowOff>184668</xdr:rowOff>
    </xdr:from>
    <xdr:ext cx="1969342" cy="896711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 txBox="1"/>
      </xdr:nvSpPr>
      <xdr:spPr>
        <a:xfrm>
          <a:off x="314714" y="17456020"/>
          <a:ext cx="1969342" cy="8967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4</xdr:col>
      <xdr:colOff>242984</xdr:colOff>
      <xdr:row>86</xdr:row>
      <xdr:rowOff>155510</xdr:rowOff>
    </xdr:from>
    <xdr:ext cx="1766013" cy="838979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SpPr txBox="1"/>
      </xdr:nvSpPr>
      <xdr:spPr>
        <a:xfrm>
          <a:off x="6589744" y="17426862"/>
          <a:ext cx="1766013" cy="838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</xdr:txBody>
    </xdr:sp>
    <xdr:clientData/>
  </xdr:oneCellAnchor>
  <xdr:oneCellAnchor>
    <xdr:from>
      <xdr:col>3</xdr:col>
      <xdr:colOff>781050</xdr:colOff>
      <xdr:row>4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960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0</xdr:col>
      <xdr:colOff>3246276</xdr:colOff>
      <xdr:row>86</xdr:row>
      <xdr:rowOff>136071</xdr:rowOff>
    </xdr:from>
    <xdr:ext cx="2099387" cy="835868"/>
    <xdr:sp macro="" textlink="">
      <xdr:nvSpPr>
        <xdr:cNvPr id="2" name="1 CuadroTexto"/>
        <xdr:cNvSpPr txBox="1"/>
      </xdr:nvSpPr>
      <xdr:spPr>
        <a:xfrm>
          <a:off x="3246276" y="17407423"/>
          <a:ext cx="2099387" cy="8358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7258050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ETCA-II-05</a:t>
          </a:r>
        </a:p>
      </xdr:txBody>
    </xdr:sp>
    <xdr:clientData/>
  </xdr:oneCellAnchor>
  <xdr:oneCellAnchor>
    <xdr:from>
      <xdr:col>1</xdr:col>
      <xdr:colOff>0</xdr:colOff>
      <xdr:row>163</xdr:row>
      <xdr:rowOff>123824</xdr:rowOff>
    </xdr:from>
    <xdr:ext cx="1981200" cy="676275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 txBox="1"/>
      </xdr:nvSpPr>
      <xdr:spPr>
        <a:xfrm>
          <a:off x="409575" y="31537274"/>
          <a:ext cx="1981200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4</xdr:col>
      <xdr:colOff>504825</xdr:colOff>
      <xdr:row>163</xdr:row>
      <xdr:rowOff>123825</xdr:rowOff>
    </xdr:from>
    <xdr:ext cx="2038350" cy="628650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SpPr txBox="1"/>
      </xdr:nvSpPr>
      <xdr:spPr>
        <a:xfrm>
          <a:off x="5743575" y="31537275"/>
          <a:ext cx="2038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algn="ctr"/>
          <a:endParaRPr lang="es-MX" sz="1200"/>
        </a:p>
      </xdr:txBody>
    </xdr:sp>
    <xdr:clientData/>
  </xdr:oneCellAnchor>
  <xdr:oneCellAnchor>
    <xdr:from>
      <xdr:col>5</xdr:col>
      <xdr:colOff>733425</xdr:colOff>
      <xdr:row>4</xdr:row>
      <xdr:rowOff>28575</xdr:rowOff>
    </xdr:from>
    <xdr:ext cx="1905000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7010400" y="809625"/>
          <a:ext cx="19050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2981325</xdr:colOff>
      <xdr:row>163</xdr:row>
      <xdr:rowOff>114299</xdr:rowOff>
    </xdr:from>
    <xdr:ext cx="2219325" cy="647699"/>
    <xdr:sp macro="" textlink="">
      <xdr:nvSpPr>
        <xdr:cNvPr id="6" name="5 CuadroTexto"/>
        <xdr:cNvSpPr txBox="1"/>
      </xdr:nvSpPr>
      <xdr:spPr>
        <a:xfrm>
          <a:off x="3390900" y="31527749"/>
          <a:ext cx="2219325" cy="64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ETCA-II-06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29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295275</xdr:colOff>
      <xdr:row>20</xdr:row>
      <xdr:rowOff>19050</xdr:rowOff>
    </xdr:from>
    <xdr:ext cx="1733550" cy="647700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SpPr txBox="1"/>
      </xdr:nvSpPr>
      <xdr:spPr>
        <a:xfrm>
          <a:off x="295275" y="4762500"/>
          <a:ext cx="173355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4</xdr:col>
      <xdr:colOff>381000</xdr:colOff>
      <xdr:row>20</xdr:row>
      <xdr:rowOff>9524</xdr:rowOff>
    </xdr:from>
    <xdr:ext cx="2000250" cy="657226"/>
    <xdr:sp macro="" textlink="">
      <xdr:nvSpPr>
        <xdr:cNvPr id="16" name="CuadroTexto 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SpPr txBox="1"/>
      </xdr:nvSpPr>
      <xdr:spPr>
        <a:xfrm>
          <a:off x="5410200" y="4752974"/>
          <a:ext cx="20002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800100</xdr:colOff>
      <xdr:row>4</xdr:row>
      <xdr:rowOff>161925</xdr:rowOff>
    </xdr:from>
    <xdr:ext cx="2790824" cy="254557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62525" y="971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304800</xdr:colOff>
      <xdr:row>19</xdr:row>
      <xdr:rowOff>190499</xdr:rowOff>
    </xdr:from>
    <xdr:ext cx="2019300" cy="638175"/>
    <xdr:sp macro="" textlink="">
      <xdr:nvSpPr>
        <xdr:cNvPr id="4" name="3 CuadroTexto"/>
        <xdr:cNvSpPr txBox="1"/>
      </xdr:nvSpPr>
      <xdr:spPr>
        <a:xfrm>
          <a:off x="2752725" y="4724399"/>
          <a:ext cx="2019300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ETCA-II-07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571500</xdr:colOff>
      <xdr:row>33</xdr:row>
      <xdr:rowOff>157370</xdr:rowOff>
    </xdr:from>
    <xdr:ext cx="1573696" cy="716447"/>
    <xdr:sp macro="" textlink="">
      <xdr:nvSpPr>
        <xdr:cNvPr id="30" name="CuadroTexto 5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SpPr txBox="1"/>
      </xdr:nvSpPr>
      <xdr:spPr>
        <a:xfrm>
          <a:off x="571500" y="8680174"/>
          <a:ext cx="1573696" cy="716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algn="ctr"/>
          <a:endParaRPr lang="es-MX" sz="1100"/>
        </a:p>
      </xdr:txBody>
    </xdr:sp>
    <xdr:clientData/>
  </xdr:oneCellAnchor>
  <xdr:oneCellAnchor>
    <xdr:from>
      <xdr:col>4</xdr:col>
      <xdr:colOff>414130</xdr:colOff>
      <xdr:row>33</xdr:row>
      <xdr:rowOff>165653</xdr:rowOff>
    </xdr:from>
    <xdr:ext cx="1630845" cy="708164"/>
    <xdr:sp macro="" textlink="">
      <xdr:nvSpPr>
        <xdr:cNvPr id="31" name="CuadroTexto 5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SpPr txBox="1"/>
      </xdr:nvSpPr>
      <xdr:spPr>
        <a:xfrm>
          <a:off x="5806108" y="8688457"/>
          <a:ext cx="1630845" cy="7081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803413</xdr:colOff>
      <xdr:row>4</xdr:row>
      <xdr:rowOff>182217</xdr:rowOff>
    </xdr:from>
    <xdr:ext cx="2790824" cy="254557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84304" y="101047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198784</xdr:colOff>
      <xdr:row>33</xdr:row>
      <xdr:rowOff>149087</xdr:rowOff>
    </xdr:from>
    <xdr:ext cx="1830456" cy="646044"/>
    <xdr:sp macro="" textlink="">
      <xdr:nvSpPr>
        <xdr:cNvPr id="4" name="3 CuadroTexto"/>
        <xdr:cNvSpPr txBox="1"/>
      </xdr:nvSpPr>
      <xdr:spPr>
        <a:xfrm>
          <a:off x="2857501" y="8671891"/>
          <a:ext cx="1830456" cy="6460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12143</xdr:rowOff>
    </xdr:from>
    <xdr:ext cx="1325551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7848600" y="12143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0</xdr:col>
      <xdr:colOff>0</xdr:colOff>
      <xdr:row>75</xdr:row>
      <xdr:rowOff>142875</xdr:rowOff>
    </xdr:from>
    <xdr:ext cx="2752725" cy="676274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0" y="16821150"/>
          <a:ext cx="2752725" cy="676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200"/>
        </a:p>
      </xdr:txBody>
    </xdr:sp>
    <xdr:clientData/>
  </xdr:oneCellAnchor>
  <xdr:oneCellAnchor>
    <xdr:from>
      <xdr:col>4</xdr:col>
      <xdr:colOff>1619250</xdr:colOff>
      <xdr:row>75</xdr:row>
      <xdr:rowOff>104775</xdr:rowOff>
    </xdr:from>
    <xdr:ext cx="2266950" cy="733425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6257925" y="16783050"/>
          <a:ext cx="2266950" cy="733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  <a:endParaRPr kumimoji="0" lang="es-MX" sz="1100" b="0" i="1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 i="1"/>
        </a:p>
      </xdr:txBody>
    </xdr:sp>
    <xdr:clientData/>
  </xdr:oneCellAnchor>
  <xdr:oneCellAnchor>
    <xdr:from>
      <xdr:col>4</xdr:col>
      <xdr:colOff>1695450</xdr:colOff>
      <xdr:row>3</xdr:row>
      <xdr:rowOff>9525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334125" y="5715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CUARTO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790575</xdr:colOff>
      <xdr:row>75</xdr:row>
      <xdr:rowOff>133350</xdr:rowOff>
    </xdr:from>
    <xdr:ext cx="2428875" cy="607460"/>
    <xdr:sp macro="" textlink="">
      <xdr:nvSpPr>
        <xdr:cNvPr id="2" name="1 CuadroTexto"/>
        <xdr:cNvSpPr txBox="1"/>
      </xdr:nvSpPr>
      <xdr:spPr>
        <a:xfrm>
          <a:off x="3476625" y="16811625"/>
          <a:ext cx="2428875" cy="607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  <xdr:oneCellAnchor>
    <xdr:from>
      <xdr:col>3</xdr:col>
      <xdr:colOff>2486025</xdr:colOff>
      <xdr:row>3</xdr:row>
      <xdr:rowOff>123825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010525" y="7524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685801</xdr:colOff>
      <xdr:row>0</xdr:row>
      <xdr:rowOff>19050</xdr:rowOff>
    </xdr:from>
    <xdr:ext cx="1228724" cy="26670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SpPr txBox="1"/>
      </xdr:nvSpPr>
      <xdr:spPr>
        <a:xfrm>
          <a:off x="6219826" y="19050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240982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 txBox="1"/>
      </xdr:nvSpPr>
      <xdr:spPr>
        <a:xfrm>
          <a:off x="0" y="6143625"/>
          <a:ext cx="24098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200"/>
        </a:p>
      </xdr:txBody>
    </xdr:sp>
    <xdr:clientData/>
  </xdr:oneCellAnchor>
  <xdr:oneCellAnchor>
    <xdr:from>
      <xdr:col>4</xdr:col>
      <xdr:colOff>200025</xdr:colOff>
      <xdr:row>35</xdr:row>
      <xdr:rowOff>0</xdr:rowOff>
    </xdr:from>
    <xdr:ext cx="2390775" cy="929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400-000006000000}"/>
            </a:ext>
          </a:extLst>
        </xdr:cNvPr>
        <xdr:cNvSpPr txBox="1"/>
      </xdr:nvSpPr>
      <xdr:spPr>
        <a:xfrm>
          <a:off x="4876800" y="6143625"/>
          <a:ext cx="2390775" cy="929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algn="ctr"/>
          <a:endParaRPr lang="es-MX" sz="1200"/>
        </a:p>
      </xdr:txBody>
    </xdr:sp>
    <xdr:clientData/>
  </xdr:oneCellAnchor>
  <xdr:oneCellAnchor>
    <xdr:from>
      <xdr:col>3</xdr:col>
      <xdr:colOff>762000</xdr:colOff>
      <xdr:row>4</xdr:row>
      <xdr:rowOff>114300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610100" y="8382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714375</xdr:colOff>
      <xdr:row>35</xdr:row>
      <xdr:rowOff>9525</xdr:rowOff>
    </xdr:from>
    <xdr:ext cx="1962150" cy="819150"/>
    <xdr:sp macro="" textlink="">
      <xdr:nvSpPr>
        <xdr:cNvPr id="2" name="1 CuadroTexto"/>
        <xdr:cNvSpPr txBox="1"/>
      </xdr:nvSpPr>
      <xdr:spPr>
        <a:xfrm>
          <a:off x="2876550" y="6153150"/>
          <a:ext cx="1962150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16</xdr:row>
      <xdr:rowOff>352426</xdr:rowOff>
    </xdr:from>
    <xdr:ext cx="2428875" cy="919692"/>
    <xdr:sp macro="" textlink="">
      <xdr:nvSpPr>
        <xdr:cNvPr id="22" name="CuadroTexto 5">
          <a:extLst>
            <a:ext uri="{FF2B5EF4-FFF2-40B4-BE49-F238E27FC236}">
              <a16:creationId xmlns:a16="http://schemas.microsoft.com/office/drawing/2014/main" xmlns="" id="{00000000-0008-0000-1500-000016000000}"/>
            </a:ext>
          </a:extLst>
        </xdr:cNvPr>
        <xdr:cNvSpPr txBox="1"/>
      </xdr:nvSpPr>
      <xdr:spPr>
        <a:xfrm>
          <a:off x="0" y="5543551"/>
          <a:ext cx="2428875" cy="9196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4</xdr:col>
      <xdr:colOff>161925</xdr:colOff>
      <xdr:row>16</xdr:row>
      <xdr:rowOff>323850</xdr:rowOff>
    </xdr:from>
    <xdr:ext cx="1943100" cy="948267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xmlns="" id="{00000000-0008-0000-1500-000018000000}"/>
            </a:ext>
          </a:extLst>
        </xdr:cNvPr>
        <xdr:cNvSpPr txBox="1"/>
      </xdr:nvSpPr>
      <xdr:spPr>
        <a:xfrm>
          <a:off x="5562600" y="5514975"/>
          <a:ext cx="1943100" cy="948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4</xdr:col>
      <xdr:colOff>590549</xdr:colOff>
      <xdr:row>4</xdr:row>
      <xdr:rowOff>95250</xdr:rowOff>
    </xdr:from>
    <xdr:ext cx="2095499" cy="254557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991224" y="933450"/>
          <a:ext cx="20954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352425</xdr:colOff>
      <xdr:row>17</xdr:row>
      <xdr:rowOff>9524</xdr:rowOff>
    </xdr:from>
    <xdr:ext cx="1866899" cy="867741"/>
    <xdr:sp macro="" textlink="">
      <xdr:nvSpPr>
        <xdr:cNvPr id="5" name="4 CuadroTexto"/>
        <xdr:cNvSpPr txBox="1"/>
      </xdr:nvSpPr>
      <xdr:spPr>
        <a:xfrm>
          <a:off x="3009900" y="5581649"/>
          <a:ext cx="1866899" cy="8677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xmlns="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</xdr:txBody>
    </xdr:sp>
    <xdr:clientData/>
  </xdr:oneCellAnchor>
  <xdr:oneCellAnchor>
    <xdr:from>
      <xdr:col>0</xdr:col>
      <xdr:colOff>533401</xdr:colOff>
      <xdr:row>24</xdr:row>
      <xdr:rowOff>0</xdr:rowOff>
    </xdr:from>
    <xdr:ext cx="1790700" cy="662517"/>
    <xdr:sp macro="" textlink="">
      <xdr:nvSpPr>
        <xdr:cNvPr id="23" name="CuadroTexto 5">
          <a:extLst>
            <a:ext uri="{FF2B5EF4-FFF2-40B4-BE49-F238E27FC236}">
              <a16:creationId xmlns:a16="http://schemas.microsoft.com/office/drawing/2014/main" xmlns="" id="{00000000-0008-0000-1600-000017000000}"/>
            </a:ext>
          </a:extLst>
        </xdr:cNvPr>
        <xdr:cNvSpPr txBox="1"/>
      </xdr:nvSpPr>
      <xdr:spPr>
        <a:xfrm>
          <a:off x="533401" y="5610225"/>
          <a:ext cx="17907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4</xdr:col>
      <xdr:colOff>57150</xdr:colOff>
      <xdr:row>24</xdr:row>
      <xdr:rowOff>0</xdr:rowOff>
    </xdr:from>
    <xdr:ext cx="2047875" cy="662517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xmlns="" id="{00000000-0008-0000-1600-000019000000}"/>
            </a:ext>
          </a:extLst>
        </xdr:cNvPr>
        <xdr:cNvSpPr txBox="1"/>
      </xdr:nvSpPr>
      <xdr:spPr>
        <a:xfrm>
          <a:off x="5457825" y="5610225"/>
          <a:ext cx="20478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838200</xdr:colOff>
      <xdr:row>4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24475" y="962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219075</xdr:colOff>
      <xdr:row>23</xdr:row>
      <xdr:rowOff>295275</xdr:rowOff>
    </xdr:from>
    <xdr:ext cx="1933575" cy="609013"/>
    <xdr:sp macro="" textlink="">
      <xdr:nvSpPr>
        <xdr:cNvPr id="5" name="4 CuadroTexto"/>
        <xdr:cNvSpPr txBox="1"/>
      </xdr:nvSpPr>
      <xdr:spPr>
        <a:xfrm>
          <a:off x="2876550" y="5591175"/>
          <a:ext cx="193357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4</xdr:row>
      <xdr:rowOff>142875</xdr:rowOff>
    </xdr:from>
    <xdr:ext cx="838200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 txBox="1"/>
      </xdr:nvSpPr>
      <xdr:spPr>
        <a:xfrm>
          <a:off x="3181350" y="971550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MX" sz="1100"/>
            <a:t>(PESOS)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SpPr txBox="1"/>
      </xdr:nvSpPr>
      <xdr:spPr>
        <a:xfrm>
          <a:off x="54578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18" name="11 CuadroTexto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 txBox="1"/>
      </xdr:nvSpPr>
      <xdr:spPr>
        <a:xfrm>
          <a:off x="54801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0</xdr:col>
      <xdr:colOff>266701</xdr:colOff>
      <xdr:row>47</xdr:row>
      <xdr:rowOff>171450</xdr:rowOff>
    </xdr:from>
    <xdr:ext cx="1809750" cy="771525"/>
    <xdr:sp macro="" textlink="">
      <xdr:nvSpPr>
        <xdr:cNvPr id="19" name="CuadroTexto 5">
          <a:extLst>
            <a:ext uri="{FF2B5EF4-FFF2-40B4-BE49-F238E27FC236}">
              <a16:creationId xmlns:a16="http://schemas.microsoft.com/office/drawing/2014/main" xmlns="" id="{00000000-0008-0000-1700-000009000000}"/>
            </a:ext>
          </a:extLst>
        </xdr:cNvPr>
        <xdr:cNvSpPr txBox="1"/>
      </xdr:nvSpPr>
      <xdr:spPr>
        <a:xfrm>
          <a:off x="266701" y="10144125"/>
          <a:ext cx="1809750" cy="77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714374</xdr:colOff>
      <xdr:row>47</xdr:row>
      <xdr:rowOff>142875</xdr:rowOff>
    </xdr:from>
    <xdr:ext cx="2171701" cy="857250"/>
    <xdr:sp macro="" textlink="">
      <xdr:nvSpPr>
        <xdr:cNvPr id="20" name="CuadroTexto 5">
          <a:extLst>
            <a:ext uri="{FF2B5EF4-FFF2-40B4-BE49-F238E27FC236}">
              <a16:creationId xmlns:a16="http://schemas.microsoft.com/office/drawing/2014/main" xmlns="" id="{00000000-0008-0000-1700-00000A000000}"/>
            </a:ext>
          </a:extLst>
        </xdr:cNvPr>
        <xdr:cNvSpPr txBox="1"/>
      </xdr:nvSpPr>
      <xdr:spPr>
        <a:xfrm>
          <a:off x="4667249" y="10115550"/>
          <a:ext cx="2171701" cy="857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219075</xdr:colOff>
      <xdr:row>4</xdr:row>
      <xdr:rowOff>152400</xdr:rowOff>
    </xdr:from>
    <xdr:ext cx="2790824" cy="254557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171950" y="981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133350</xdr:colOff>
      <xdr:row>47</xdr:row>
      <xdr:rowOff>123825</xdr:rowOff>
    </xdr:from>
    <xdr:ext cx="2000249" cy="676275"/>
    <xdr:sp macro="" textlink="">
      <xdr:nvSpPr>
        <xdr:cNvPr id="2" name="1 CuadroTexto"/>
        <xdr:cNvSpPr txBox="1"/>
      </xdr:nvSpPr>
      <xdr:spPr>
        <a:xfrm>
          <a:off x="2581275" y="10096500"/>
          <a:ext cx="2000249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0</xdr:row>
      <xdr:rowOff>0</xdr:rowOff>
    </xdr:from>
    <xdr:ext cx="923924" cy="333375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SpPr txBox="1"/>
      </xdr:nvSpPr>
      <xdr:spPr>
        <a:xfrm>
          <a:off x="7924800" y="0"/>
          <a:ext cx="923924" cy="3333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1</xdr:col>
      <xdr:colOff>0</xdr:colOff>
      <xdr:row>87</xdr:row>
      <xdr:rowOff>161924</xdr:rowOff>
    </xdr:from>
    <xdr:ext cx="2276475" cy="790575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SpPr txBox="1"/>
      </xdr:nvSpPr>
      <xdr:spPr>
        <a:xfrm>
          <a:off x="295275" y="16783049"/>
          <a:ext cx="2276475" cy="790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4</xdr:col>
      <xdr:colOff>561975</xdr:colOff>
      <xdr:row>87</xdr:row>
      <xdr:rowOff>123825</xdr:rowOff>
    </xdr:from>
    <xdr:ext cx="2514600" cy="876300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 txBox="1"/>
      </xdr:nvSpPr>
      <xdr:spPr>
        <a:xfrm>
          <a:off x="6419850" y="16744950"/>
          <a:ext cx="2514600" cy="876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4</xdr:col>
      <xdr:colOff>171450</xdr:colOff>
      <xdr:row>4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293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3619501</xdr:colOff>
      <xdr:row>87</xdr:row>
      <xdr:rowOff>133351</xdr:rowOff>
    </xdr:from>
    <xdr:ext cx="1914524" cy="797960"/>
    <xdr:sp macro="" textlink="">
      <xdr:nvSpPr>
        <xdr:cNvPr id="3" name="2 CuadroTexto"/>
        <xdr:cNvSpPr txBox="1"/>
      </xdr:nvSpPr>
      <xdr:spPr>
        <a:xfrm>
          <a:off x="3914776" y="16754476"/>
          <a:ext cx="1914524" cy="79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 txBox="1"/>
      </xdr:nvSpPr>
      <xdr:spPr>
        <a:xfrm>
          <a:off x="7811521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 txBox="1"/>
      </xdr:nvSpPr>
      <xdr:spPr>
        <a:xfrm>
          <a:off x="67341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352425</xdr:colOff>
      <xdr:row>226</xdr:row>
      <xdr:rowOff>114300</xdr:rowOff>
    </xdr:from>
    <xdr:ext cx="2190750" cy="704849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SpPr txBox="1"/>
      </xdr:nvSpPr>
      <xdr:spPr>
        <a:xfrm>
          <a:off x="352425" y="8153400"/>
          <a:ext cx="2190750" cy="7048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5</xdr:col>
      <xdr:colOff>9525</xdr:colOff>
      <xdr:row>226</xdr:row>
      <xdr:rowOff>114300</xdr:rowOff>
    </xdr:from>
    <xdr:ext cx="2628900" cy="676275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900-000009000000}"/>
            </a:ext>
          </a:extLst>
        </xdr:cNvPr>
        <xdr:cNvSpPr txBox="1"/>
      </xdr:nvSpPr>
      <xdr:spPr>
        <a:xfrm>
          <a:off x="5895975" y="8153400"/>
          <a:ext cx="2628900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5</xdr:col>
      <xdr:colOff>238125</xdr:colOff>
      <xdr:row>4</xdr:row>
      <xdr:rowOff>123825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124575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2</xdr:col>
      <xdr:colOff>0</xdr:colOff>
      <xdr:row>226</xdr:row>
      <xdr:rowOff>133349</xdr:rowOff>
    </xdr:from>
    <xdr:ext cx="1838325" cy="676275"/>
    <xdr:sp macro="" textlink="">
      <xdr:nvSpPr>
        <xdr:cNvPr id="6" name="5 CuadroTexto"/>
        <xdr:cNvSpPr txBox="1"/>
      </xdr:nvSpPr>
      <xdr:spPr>
        <a:xfrm>
          <a:off x="3343275" y="8172449"/>
          <a:ext cx="1838325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457201</xdr:colOff>
      <xdr:row>0</xdr:row>
      <xdr:rowOff>21668</xdr:rowOff>
    </xdr:from>
    <xdr:ext cx="10874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SpPr txBox="1"/>
      </xdr:nvSpPr>
      <xdr:spPr>
        <a:xfrm>
          <a:off x="5753101" y="21668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ETCA-II-14</a:t>
          </a:r>
        </a:p>
      </xdr:txBody>
    </xdr:sp>
    <xdr:clientData/>
  </xdr:oneCellAnchor>
  <xdr:oneCellAnchor>
    <xdr:from>
      <xdr:col>0</xdr:col>
      <xdr:colOff>0</xdr:colOff>
      <xdr:row>35</xdr:row>
      <xdr:rowOff>180975</xdr:rowOff>
    </xdr:from>
    <xdr:ext cx="1666875" cy="723900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SpPr txBox="1"/>
      </xdr:nvSpPr>
      <xdr:spPr>
        <a:xfrm>
          <a:off x="0" y="7648575"/>
          <a:ext cx="1666875" cy="723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200"/>
        </a:p>
      </xdr:txBody>
    </xdr:sp>
    <xdr:clientData/>
  </xdr:oneCellAnchor>
  <xdr:oneCellAnchor>
    <xdr:from>
      <xdr:col>4</xdr:col>
      <xdr:colOff>285750</xdr:colOff>
      <xdr:row>36</xdr:row>
      <xdr:rowOff>0</xdr:rowOff>
    </xdr:from>
    <xdr:ext cx="2257425" cy="7143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 txBox="1"/>
      </xdr:nvSpPr>
      <xdr:spPr>
        <a:xfrm>
          <a:off x="4819650" y="7658100"/>
          <a:ext cx="22574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200"/>
        </a:p>
      </xdr:txBody>
    </xdr:sp>
    <xdr:clientData/>
  </xdr:oneCellAnchor>
  <xdr:oneCellAnchor>
    <xdr:from>
      <xdr:col>4</xdr:col>
      <xdr:colOff>380999</xdr:colOff>
      <xdr:row>4</xdr:row>
      <xdr:rowOff>133350</xdr:rowOff>
    </xdr:from>
    <xdr:ext cx="2352675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19699" y="942975"/>
          <a:ext cx="235267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581025</xdr:colOff>
      <xdr:row>35</xdr:row>
      <xdr:rowOff>180975</xdr:rowOff>
    </xdr:from>
    <xdr:ext cx="1781175" cy="733425"/>
    <xdr:sp macro="" textlink="">
      <xdr:nvSpPr>
        <xdr:cNvPr id="3" name="2 CuadroTexto"/>
        <xdr:cNvSpPr txBox="1"/>
      </xdr:nvSpPr>
      <xdr:spPr>
        <a:xfrm>
          <a:off x="2724150" y="7648575"/>
          <a:ext cx="1781175" cy="733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776459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/>
      </xdr:nvSpPr>
      <xdr:spPr>
        <a:xfrm>
          <a:off x="6713709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ETCA-II-15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3426892</xdr:colOff>
      <xdr:row>3</xdr:row>
      <xdr:rowOff>195723</xdr:rowOff>
    </xdr:from>
    <xdr:ext cx="647870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/>
      </xdr:nvSpPr>
      <xdr:spPr>
        <a:xfrm>
          <a:off x="3426892" y="809556"/>
          <a:ext cx="64787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(Pesos)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164523</xdr:colOff>
      <xdr:row>40</xdr:row>
      <xdr:rowOff>0</xdr:rowOff>
    </xdr:from>
    <xdr:ext cx="2286000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SpPr txBox="1"/>
      </xdr:nvSpPr>
      <xdr:spPr>
        <a:xfrm>
          <a:off x="164523" y="9576955"/>
          <a:ext cx="22860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algn="ctr"/>
          <a:endParaRPr lang="es-MX" sz="1100"/>
        </a:p>
      </xdr:txBody>
    </xdr:sp>
    <xdr:clientData/>
  </xdr:oneCellAnchor>
  <xdr:oneCellAnchor>
    <xdr:from>
      <xdr:col>1</xdr:col>
      <xdr:colOff>1004455</xdr:colOff>
      <xdr:row>40</xdr:row>
      <xdr:rowOff>0</xdr:rowOff>
    </xdr:from>
    <xdr:ext cx="2014970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B00-000009000000}"/>
            </a:ext>
          </a:extLst>
        </xdr:cNvPr>
        <xdr:cNvSpPr txBox="1"/>
      </xdr:nvSpPr>
      <xdr:spPr>
        <a:xfrm>
          <a:off x="5308023" y="9576955"/>
          <a:ext cx="201497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1</xdr:col>
      <xdr:colOff>560917</xdr:colOff>
      <xdr:row>3</xdr:row>
      <xdr:rowOff>105834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783667" y="71966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0</xdr:col>
      <xdr:colOff>3125932</xdr:colOff>
      <xdr:row>40</xdr:row>
      <xdr:rowOff>25978</xdr:rowOff>
    </xdr:from>
    <xdr:ext cx="1775113" cy="754306"/>
    <xdr:sp macro="" textlink="">
      <xdr:nvSpPr>
        <xdr:cNvPr id="3" name="2 CuadroTexto"/>
        <xdr:cNvSpPr txBox="1"/>
      </xdr:nvSpPr>
      <xdr:spPr>
        <a:xfrm>
          <a:off x="3125932" y="9602933"/>
          <a:ext cx="1775113" cy="7543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115997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/>
      </xdr:nvSpPr>
      <xdr:spPr>
        <a:xfrm>
          <a:off x="5411897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ETCA-II-16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152401</xdr:colOff>
      <xdr:row>33</xdr:row>
      <xdr:rowOff>133350</xdr:rowOff>
    </xdr:from>
    <xdr:ext cx="1885950" cy="7387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SpPr txBox="1"/>
      </xdr:nvSpPr>
      <xdr:spPr>
        <a:xfrm>
          <a:off x="152401" y="8982075"/>
          <a:ext cx="1885950" cy="738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2</xdr:col>
      <xdr:colOff>1085850</xdr:colOff>
      <xdr:row>33</xdr:row>
      <xdr:rowOff>152400</xdr:rowOff>
    </xdr:from>
    <xdr:ext cx="2209800" cy="71966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 txBox="1"/>
      </xdr:nvSpPr>
      <xdr:spPr>
        <a:xfrm>
          <a:off x="4152900" y="9001125"/>
          <a:ext cx="2209800" cy="719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457199</xdr:colOff>
      <xdr:row>3</xdr:row>
      <xdr:rowOff>138037</xdr:rowOff>
    </xdr:from>
    <xdr:ext cx="1733549" cy="26892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638674" y="766687"/>
          <a:ext cx="1733549" cy="268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200" b="1">
              <a:latin typeface="Arial Narrow" panose="020B0606020202030204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1895475</xdr:colOff>
      <xdr:row>33</xdr:row>
      <xdr:rowOff>152400</xdr:rowOff>
    </xdr:from>
    <xdr:ext cx="1790699" cy="626511"/>
    <xdr:sp macro="" textlink="">
      <xdr:nvSpPr>
        <xdr:cNvPr id="2" name="1 CuadroTexto"/>
        <xdr:cNvSpPr txBox="1"/>
      </xdr:nvSpPr>
      <xdr:spPr>
        <a:xfrm>
          <a:off x="2181225" y="9001125"/>
          <a:ext cx="1790699" cy="6265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752055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/>
      </xdr:nvSpPr>
      <xdr:spPr>
        <a:xfrm>
          <a:off x="5525138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ETCA-II-17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21167</xdr:colOff>
      <xdr:row>35</xdr:row>
      <xdr:rowOff>42333</xdr:rowOff>
    </xdr:from>
    <xdr:ext cx="1778000" cy="61383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SpPr txBox="1"/>
      </xdr:nvSpPr>
      <xdr:spPr>
        <a:xfrm>
          <a:off x="21167" y="8053916"/>
          <a:ext cx="1778000" cy="613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algn="ctr"/>
          <a:endParaRPr lang="es-MX" sz="1100"/>
        </a:p>
      </xdr:txBody>
    </xdr:sp>
    <xdr:clientData/>
  </xdr:oneCellAnchor>
  <xdr:oneCellAnchor>
    <xdr:from>
      <xdr:col>2</xdr:col>
      <xdr:colOff>1174750</xdr:colOff>
      <xdr:row>35</xdr:row>
      <xdr:rowOff>46565</xdr:rowOff>
    </xdr:from>
    <xdr:ext cx="2404291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SpPr txBox="1"/>
      </xdr:nvSpPr>
      <xdr:spPr>
        <a:xfrm>
          <a:off x="4233333" y="8058148"/>
          <a:ext cx="240429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</xdr:txBody>
    </xdr:sp>
    <xdr:clientData/>
  </xdr:oneCellAnchor>
  <xdr:oneCellAnchor>
    <xdr:from>
      <xdr:col>2</xdr:col>
      <xdr:colOff>624416</xdr:colOff>
      <xdr:row>4</xdr:row>
      <xdr:rowOff>10584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82999" y="857251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1608667</xdr:colOff>
      <xdr:row>35</xdr:row>
      <xdr:rowOff>52917</xdr:rowOff>
    </xdr:from>
    <xdr:ext cx="2264833" cy="900549"/>
    <xdr:sp macro="" textlink="">
      <xdr:nvSpPr>
        <xdr:cNvPr id="3" name="2 CuadroTexto"/>
        <xdr:cNvSpPr txBox="1"/>
      </xdr:nvSpPr>
      <xdr:spPr>
        <a:xfrm>
          <a:off x="1936750" y="8064500"/>
          <a:ext cx="2264833" cy="900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245349</xdr:colOff>
      <xdr:row>0</xdr:row>
      <xdr:rowOff>63500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8362766" y="635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019425" cy="662517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105833" y="14911917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es-MX" sz="1100"/>
        </a:p>
      </xdr:txBody>
    </xdr:sp>
    <xdr:clientData/>
  </xdr:oneCellAnchor>
  <xdr:oneCellAnchor>
    <xdr:from>
      <xdr:col>1</xdr:col>
      <xdr:colOff>6212416</xdr:colOff>
      <xdr:row>69</xdr:row>
      <xdr:rowOff>0</xdr:rowOff>
    </xdr:from>
    <xdr:ext cx="2550584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6328833" y="14911917"/>
          <a:ext cx="2550584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100"/>
        </a:p>
      </xdr:txBody>
    </xdr:sp>
    <xdr:clientData/>
  </xdr:oneCellAnchor>
  <xdr:oneCellAnchor>
    <xdr:from>
      <xdr:col>1</xdr:col>
      <xdr:colOff>6318250</xdr:colOff>
      <xdr:row>3</xdr:row>
      <xdr:rowOff>116416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434667" y="77258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3407834</xdr:colOff>
      <xdr:row>68</xdr:row>
      <xdr:rowOff>179917</xdr:rowOff>
    </xdr:from>
    <xdr:ext cx="2084916" cy="751416"/>
    <xdr:sp macro="" textlink="">
      <xdr:nvSpPr>
        <xdr:cNvPr id="3" name="2 CuadroTexto"/>
        <xdr:cNvSpPr txBox="1"/>
      </xdr:nvSpPr>
      <xdr:spPr>
        <a:xfrm>
          <a:off x="3524251" y="14880167"/>
          <a:ext cx="2084916" cy="7514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476250</xdr:colOff>
      <xdr:row>0</xdr:row>
      <xdr:rowOff>93592</xdr:rowOff>
    </xdr:from>
    <xdr:ext cx="1638301" cy="496957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SpPr txBox="1"/>
      </xdr:nvSpPr>
      <xdr:spPr>
        <a:xfrm>
          <a:off x="5981700" y="93592"/>
          <a:ext cx="1638301" cy="4969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ETCA-III-01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41</xdr:row>
      <xdr:rowOff>114300</xdr:rowOff>
    </xdr:from>
    <xdr:ext cx="2209800" cy="78105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xmlns="" id="{00000000-0008-0000-1E00-00000A000000}"/>
            </a:ext>
          </a:extLst>
        </xdr:cNvPr>
        <xdr:cNvSpPr txBox="1"/>
      </xdr:nvSpPr>
      <xdr:spPr>
        <a:xfrm>
          <a:off x="0" y="9067800"/>
          <a:ext cx="220980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3</xdr:col>
      <xdr:colOff>400049</xdr:colOff>
      <xdr:row>41</xdr:row>
      <xdr:rowOff>123824</xdr:rowOff>
    </xdr:from>
    <xdr:ext cx="2409825" cy="695325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1E00-00000B000000}"/>
            </a:ext>
          </a:extLst>
        </xdr:cNvPr>
        <xdr:cNvSpPr txBox="1"/>
      </xdr:nvSpPr>
      <xdr:spPr>
        <a:xfrm>
          <a:off x="5153024" y="9077324"/>
          <a:ext cx="24098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100"/>
        </a:p>
      </xdr:txBody>
    </xdr:sp>
    <xdr:clientData/>
  </xdr:oneCellAnchor>
  <xdr:oneCellAnchor>
    <xdr:from>
      <xdr:col>3</xdr:col>
      <xdr:colOff>133350</xdr:colOff>
      <xdr:row>3</xdr:row>
      <xdr:rowOff>161925</xdr:rowOff>
    </xdr:from>
    <xdr:ext cx="2790824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886325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0</xdr:col>
      <xdr:colOff>2581275</xdr:colOff>
      <xdr:row>41</xdr:row>
      <xdr:rowOff>114300</xdr:rowOff>
    </xdr:from>
    <xdr:ext cx="2219325" cy="771525"/>
    <xdr:sp macro="" textlink="">
      <xdr:nvSpPr>
        <xdr:cNvPr id="9" name="8 CuadroTexto"/>
        <xdr:cNvSpPr txBox="1"/>
      </xdr:nvSpPr>
      <xdr:spPr>
        <a:xfrm>
          <a:off x="2581275" y="9067800"/>
          <a:ext cx="2219325" cy="77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3" name="5 CuadroTexto">
          <a:extLst>
            <a:ext uri="{FF2B5EF4-FFF2-40B4-BE49-F238E27FC236}">
              <a16:creationId xmlns=""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1E00-000005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E00-000007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1E00-000008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45</xdr:row>
      <xdr:rowOff>126999</xdr:rowOff>
    </xdr:from>
    <xdr:ext cx="1897063" cy="777875"/>
    <xdr:sp macro="" textlink="">
      <xdr:nvSpPr>
        <xdr:cNvPr id="8" name="CuadroTexto 1">
          <a:extLst>
            <a:ext uri="{FF2B5EF4-FFF2-40B4-BE49-F238E27FC236}">
              <a16:creationId xmlns=""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0" y="8596312"/>
          <a:ext cx="1897063" cy="777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</xdr:txBody>
    </xdr:sp>
    <xdr:clientData/>
  </xdr:oneCellAnchor>
  <xdr:oneCellAnchor>
    <xdr:from>
      <xdr:col>4</xdr:col>
      <xdr:colOff>230188</xdr:colOff>
      <xdr:row>45</xdr:row>
      <xdr:rowOff>134937</xdr:rowOff>
    </xdr:from>
    <xdr:ext cx="2127250" cy="658813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4976813" y="8604250"/>
          <a:ext cx="2127250" cy="658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oneCellAnchor>
  <xdr:twoCellAnchor>
    <xdr:from>
      <xdr:col>5</xdr:col>
      <xdr:colOff>285750</xdr:colOff>
      <xdr:row>0</xdr:row>
      <xdr:rowOff>119063</xdr:rowOff>
    </xdr:from>
    <xdr:to>
      <xdr:col>6</xdr:col>
      <xdr:colOff>555625</xdr:colOff>
      <xdr:row>1</xdr:row>
      <xdr:rowOff>180975</xdr:rowOff>
    </xdr:to>
    <xdr:sp macro="" textlink="">
      <xdr:nvSpPr>
        <xdr:cNvPr id="10" name="Rectángulo 9"/>
        <xdr:cNvSpPr/>
      </xdr:nvSpPr>
      <xdr:spPr>
        <a:xfrm>
          <a:off x="5419725" y="119063"/>
          <a:ext cx="965200" cy="261937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ETCA-III-02</a:t>
          </a:r>
        </a:p>
      </xdr:txBody>
    </xdr:sp>
    <xdr:clientData/>
  </xdr:twoCellAnchor>
  <xdr:oneCellAnchor>
    <xdr:from>
      <xdr:col>1</xdr:col>
      <xdr:colOff>47626</xdr:colOff>
      <xdr:row>45</xdr:row>
      <xdr:rowOff>150812</xdr:rowOff>
    </xdr:from>
    <xdr:ext cx="2016124" cy="630428"/>
    <xdr:sp macro="" textlink="">
      <xdr:nvSpPr>
        <xdr:cNvPr id="11" name="10 CuadroTexto"/>
        <xdr:cNvSpPr txBox="1"/>
      </xdr:nvSpPr>
      <xdr:spPr>
        <a:xfrm>
          <a:off x="2555876" y="8620125"/>
          <a:ext cx="2016124" cy="630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259911</xdr:colOff>
      <xdr:row>0</xdr:row>
      <xdr:rowOff>21167</xdr:rowOff>
    </xdr:from>
    <xdr:ext cx="952890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SpPr txBox="1"/>
      </xdr:nvSpPr>
      <xdr:spPr>
        <a:xfrm>
          <a:off x="5805578" y="21167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ETCA-III-03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2021417" cy="609013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SpPr txBox="1"/>
      </xdr:nvSpPr>
      <xdr:spPr>
        <a:xfrm>
          <a:off x="127000" y="8921750"/>
          <a:ext cx="2021417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3</xdr:col>
      <xdr:colOff>931333</xdr:colOff>
      <xdr:row>41</xdr:row>
      <xdr:rowOff>0</xdr:rowOff>
    </xdr:from>
    <xdr:ext cx="1923808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SpPr txBox="1"/>
      </xdr:nvSpPr>
      <xdr:spPr>
        <a:xfrm>
          <a:off x="4762500" y="8921750"/>
          <a:ext cx="1923808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</xdr:txBody>
    </xdr:sp>
    <xdr:clientData/>
  </xdr:oneCellAnchor>
  <xdr:oneCellAnchor>
    <xdr:from>
      <xdr:col>3</xdr:col>
      <xdr:colOff>169333</xdr:colOff>
      <xdr:row>3</xdr:row>
      <xdr:rowOff>179917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00500" y="81491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CUARTO</a:t>
          </a:r>
        </a:p>
      </xdr:txBody>
    </xdr:sp>
    <xdr:clientData/>
  </xdr:oneCellAnchor>
  <xdr:oneCellAnchor>
    <xdr:from>
      <xdr:col>2</xdr:col>
      <xdr:colOff>84667</xdr:colOff>
      <xdr:row>41</xdr:row>
      <xdr:rowOff>10583</xdr:rowOff>
    </xdr:from>
    <xdr:ext cx="1957915" cy="635000"/>
    <xdr:sp macro="" textlink="">
      <xdr:nvSpPr>
        <xdr:cNvPr id="2" name="1 CuadroTexto"/>
        <xdr:cNvSpPr txBox="1"/>
      </xdr:nvSpPr>
      <xdr:spPr>
        <a:xfrm>
          <a:off x="2529417" y="8932333"/>
          <a:ext cx="1957915" cy="635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89686</xdr:colOff>
      <xdr:row>0</xdr:row>
      <xdr:rowOff>0</xdr:rowOff>
    </xdr:from>
    <xdr:ext cx="968598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SpPr txBox="1"/>
      </xdr:nvSpPr>
      <xdr:spPr>
        <a:xfrm>
          <a:off x="5204611" y="0"/>
          <a:ext cx="96859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ETCA-IV-01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95251</xdr:colOff>
      <xdr:row>31</xdr:row>
      <xdr:rowOff>47625</xdr:rowOff>
    </xdr:from>
    <xdr:ext cx="1905000" cy="647700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2100-000006000000}"/>
            </a:ext>
          </a:extLst>
        </xdr:cNvPr>
        <xdr:cNvSpPr txBox="1"/>
      </xdr:nvSpPr>
      <xdr:spPr>
        <a:xfrm>
          <a:off x="95251" y="6686550"/>
          <a:ext cx="19050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2</xdr:col>
      <xdr:colOff>1009650</xdr:colOff>
      <xdr:row>31</xdr:row>
      <xdr:rowOff>76200</xdr:rowOff>
    </xdr:from>
    <xdr:ext cx="1845491" cy="685800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2100-000008000000}"/>
            </a:ext>
          </a:extLst>
        </xdr:cNvPr>
        <xdr:cNvSpPr txBox="1"/>
      </xdr:nvSpPr>
      <xdr:spPr>
        <a:xfrm>
          <a:off x="4029075" y="6715125"/>
          <a:ext cx="1845491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100"/>
        </a:p>
      </xdr:txBody>
    </xdr:sp>
    <xdr:clientData/>
  </xdr:oneCellAnchor>
  <xdr:oneCellAnchor>
    <xdr:from>
      <xdr:col>2</xdr:col>
      <xdr:colOff>314325</xdr:colOff>
      <xdr:row>4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333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1752600</xdr:colOff>
      <xdr:row>31</xdr:row>
      <xdr:rowOff>57150</xdr:rowOff>
    </xdr:from>
    <xdr:ext cx="1905000" cy="847915"/>
    <xdr:sp macro="" textlink="">
      <xdr:nvSpPr>
        <xdr:cNvPr id="2" name="1 CuadroTexto"/>
        <xdr:cNvSpPr txBox="1"/>
      </xdr:nvSpPr>
      <xdr:spPr>
        <a:xfrm>
          <a:off x="2038350" y="6696075"/>
          <a:ext cx="1905000" cy="847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0</xdr:row>
      <xdr:rowOff>0</xdr:rowOff>
    </xdr:from>
    <xdr:ext cx="14779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SpPr txBox="1"/>
      </xdr:nvSpPr>
      <xdr:spPr>
        <a:xfrm>
          <a:off x="5286375" y="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ETCA-IV-02</a:t>
          </a:r>
        </a:p>
      </xdr:txBody>
    </xdr:sp>
    <xdr:clientData/>
  </xdr:oneCellAnchor>
  <xdr:oneCellAnchor>
    <xdr:from>
      <xdr:col>1</xdr:col>
      <xdr:colOff>0</xdr:colOff>
      <xdr:row>91</xdr:row>
      <xdr:rowOff>85725</xdr:rowOff>
    </xdr:from>
    <xdr:ext cx="1933575" cy="666750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200-000005000000}"/>
            </a:ext>
          </a:extLst>
        </xdr:cNvPr>
        <xdr:cNvSpPr txBox="1"/>
      </xdr:nvSpPr>
      <xdr:spPr>
        <a:xfrm>
          <a:off x="85725" y="17716500"/>
          <a:ext cx="1933575" cy="666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200"/>
        </a:p>
      </xdr:txBody>
    </xdr:sp>
    <xdr:clientData/>
  </xdr:oneCellAnchor>
  <xdr:oneCellAnchor>
    <xdr:from>
      <xdr:col>2</xdr:col>
      <xdr:colOff>838200</xdr:colOff>
      <xdr:row>91</xdr:row>
      <xdr:rowOff>85725</xdr:rowOff>
    </xdr:from>
    <xdr:ext cx="1714500" cy="685800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2200-000007000000}"/>
            </a:ext>
          </a:extLst>
        </xdr:cNvPr>
        <xdr:cNvSpPr txBox="1"/>
      </xdr:nvSpPr>
      <xdr:spPr>
        <a:xfrm>
          <a:off x="5038725" y="17716500"/>
          <a:ext cx="1714500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1</xdr:col>
      <xdr:colOff>4010025</xdr:colOff>
      <xdr:row>4</xdr:row>
      <xdr:rowOff>38100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95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2438400</xdr:colOff>
      <xdr:row>91</xdr:row>
      <xdr:rowOff>104775</xdr:rowOff>
    </xdr:from>
    <xdr:ext cx="2105025" cy="628650"/>
    <xdr:sp macro="" textlink="">
      <xdr:nvSpPr>
        <xdr:cNvPr id="3" name="2 CuadroTexto"/>
        <xdr:cNvSpPr txBox="1"/>
      </xdr:nvSpPr>
      <xdr:spPr>
        <a:xfrm>
          <a:off x="2524125" y="16783050"/>
          <a:ext cx="2105025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</xdr:colOff>
      <xdr:row>27</xdr:row>
      <xdr:rowOff>63500</xdr:rowOff>
    </xdr:from>
    <xdr:ext cx="1778000" cy="762000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SpPr txBox="1"/>
      </xdr:nvSpPr>
      <xdr:spPr>
        <a:xfrm>
          <a:off x="190501" y="9450917"/>
          <a:ext cx="1778000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</xdr:txBody>
    </xdr:sp>
    <xdr:clientData/>
  </xdr:oneCellAnchor>
  <xdr:oneCellAnchor>
    <xdr:from>
      <xdr:col>2</xdr:col>
      <xdr:colOff>1598082</xdr:colOff>
      <xdr:row>27</xdr:row>
      <xdr:rowOff>0</xdr:rowOff>
    </xdr:from>
    <xdr:ext cx="1989667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4476749" y="8985250"/>
          <a:ext cx="1989667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793749</xdr:colOff>
      <xdr:row>3</xdr:row>
      <xdr:rowOff>201084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7241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1957918</xdr:colOff>
      <xdr:row>27</xdr:row>
      <xdr:rowOff>105834</xdr:rowOff>
    </xdr:from>
    <xdr:ext cx="1862666" cy="804332"/>
    <xdr:sp macro="" textlink="">
      <xdr:nvSpPr>
        <xdr:cNvPr id="2" name="1 CuadroTexto"/>
        <xdr:cNvSpPr txBox="1"/>
      </xdr:nvSpPr>
      <xdr:spPr>
        <a:xfrm>
          <a:off x="2148418" y="9493251"/>
          <a:ext cx="1862666" cy="804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twoCellAnchor editAs="oneCell">
    <xdr:from>
      <xdr:col>2</xdr:col>
      <xdr:colOff>1598082</xdr:colOff>
      <xdr:row>27</xdr:row>
      <xdr:rowOff>42334</xdr:rowOff>
    </xdr:from>
    <xdr:to>
      <xdr:col>3</xdr:col>
      <xdr:colOff>1298181</xdr:colOff>
      <xdr:row>31</xdr:row>
      <xdr:rowOff>52918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49" y="9429751"/>
          <a:ext cx="1816765" cy="85725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1093644</xdr:colOff>
      <xdr:row>1129</xdr:row>
      <xdr:rowOff>19051</xdr:rowOff>
    </xdr:from>
    <xdr:to>
      <xdr:col>6</xdr:col>
      <xdr:colOff>7793</xdr:colOff>
      <xdr:row>1132</xdr:row>
      <xdr:rowOff>38101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0244" y="183089551"/>
          <a:ext cx="1914524" cy="504825"/>
        </a:xfrm>
        <a:prstGeom prst="rect">
          <a:avLst/>
        </a:prstGeom>
      </xdr:spPr>
    </xdr:pic>
    <xdr:clientData/>
  </xdr:twoCellAnchor>
  <xdr:oneCellAnchor>
    <xdr:from>
      <xdr:col>2</xdr:col>
      <xdr:colOff>866775</xdr:colOff>
      <xdr:row>1129</xdr:row>
      <xdr:rowOff>0</xdr:rowOff>
    </xdr:from>
    <xdr:ext cx="1905001" cy="638175"/>
    <xdr:sp macro="" textlink="">
      <xdr:nvSpPr>
        <xdr:cNvPr id="3" name="2 CuadroTexto"/>
        <xdr:cNvSpPr txBox="1"/>
      </xdr:nvSpPr>
      <xdr:spPr>
        <a:xfrm>
          <a:off x="2247900" y="183070500"/>
          <a:ext cx="1905001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 eaLnBrk="1" fontAlgn="auto" latinLnBrk="0" hangingPunct="1"/>
          <a:r>
            <a:rPr lang="es-MX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Reviso</a:t>
          </a:r>
          <a:endParaRPr lang="es-MX">
            <a:effectLst/>
          </a:endParaRPr>
        </a:p>
        <a:p>
          <a:pPr eaLnBrk="1" fontAlgn="auto" latinLnBrk="0" hangingPunct="1"/>
          <a:r>
            <a:rPr lang="es-MX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Lic. Juan Carlos Salazar Platt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  <xdr:oneCellAnchor>
    <xdr:from>
      <xdr:col>0</xdr:col>
      <xdr:colOff>304800</xdr:colOff>
      <xdr:row>1128</xdr:row>
      <xdr:rowOff>180974</xdr:rowOff>
    </xdr:from>
    <xdr:ext cx="1809750" cy="866775"/>
    <xdr:sp macro="" textlink="">
      <xdr:nvSpPr>
        <xdr:cNvPr id="4" name="3 CuadroTexto"/>
        <xdr:cNvSpPr txBox="1"/>
      </xdr:nvSpPr>
      <xdr:spPr>
        <a:xfrm>
          <a:off x="304800" y="183070499"/>
          <a:ext cx="1809750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Elaboro</a:t>
          </a:r>
        </a:p>
        <a:p>
          <a:pPr algn="ctr"/>
          <a:r>
            <a:rPr lang="es-MX" sz="1100"/>
            <a:t>C.</a:t>
          </a:r>
          <a:r>
            <a:rPr lang="es-MX" sz="1100" baseline="0"/>
            <a:t> P. Ignacio Cota torres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 Administrativo</a:t>
          </a:r>
          <a:endParaRPr lang="es-MX">
            <a:effectLst/>
          </a:endParaRPr>
        </a:p>
        <a:p>
          <a:endParaRPr lang="es-MX" sz="1100"/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885825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500-000003000000}"/>
            </a:ext>
          </a:extLst>
        </xdr:cNvPr>
        <xdr:cNvSpPr txBox="1"/>
      </xdr:nvSpPr>
      <xdr:spPr>
        <a:xfrm>
          <a:off x="529590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ETCA-IV-05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500-000004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36</xdr:row>
      <xdr:rowOff>0</xdr:rowOff>
    </xdr:from>
    <xdr:ext cx="17049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2500-000006000000}"/>
            </a:ext>
          </a:extLst>
        </xdr:cNvPr>
        <xdr:cNvSpPr txBox="1"/>
      </xdr:nvSpPr>
      <xdr:spPr>
        <a:xfrm>
          <a:off x="95250" y="8791575"/>
          <a:ext cx="17049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1628774</xdr:colOff>
      <xdr:row>36</xdr:row>
      <xdr:rowOff>0</xdr:rowOff>
    </xdr:from>
    <xdr:ext cx="21431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2500-000007000000}"/>
            </a:ext>
          </a:extLst>
        </xdr:cNvPr>
        <xdr:cNvSpPr txBox="1"/>
      </xdr:nvSpPr>
      <xdr:spPr>
        <a:xfrm>
          <a:off x="4257674" y="8791575"/>
          <a:ext cx="2143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oneCellAnchor>
  <xdr:oneCellAnchor>
    <xdr:from>
      <xdr:col>2</xdr:col>
      <xdr:colOff>1047750</xdr:colOff>
      <xdr:row>3</xdr:row>
      <xdr:rowOff>200025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76650" y="8286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2105025</xdr:colOff>
      <xdr:row>35</xdr:row>
      <xdr:rowOff>171450</xdr:rowOff>
    </xdr:from>
    <xdr:ext cx="1838325" cy="704850"/>
    <xdr:sp macro="" textlink="">
      <xdr:nvSpPr>
        <xdr:cNvPr id="2" name="1 CuadroTexto"/>
        <xdr:cNvSpPr txBox="1"/>
      </xdr:nvSpPr>
      <xdr:spPr>
        <a:xfrm>
          <a:off x="2352675" y="8972550"/>
          <a:ext cx="1838325" cy="704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twoCellAnchor editAs="oneCell">
    <xdr:from>
      <xdr:col>0</xdr:col>
      <xdr:colOff>95250</xdr:colOff>
      <xdr:row>36</xdr:row>
      <xdr:rowOff>0</xdr:rowOff>
    </xdr:from>
    <xdr:to>
      <xdr:col>1</xdr:col>
      <xdr:colOff>1585111</xdr:colOff>
      <xdr:row>37</xdr:row>
      <xdr:rowOff>249610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791575"/>
          <a:ext cx="1737511" cy="640135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1630509</xdr:colOff>
      <xdr:row>37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40509" cy="704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52898</xdr:colOff>
      <xdr:row>0</xdr:row>
      <xdr:rowOff>47625</xdr:rowOff>
    </xdr:from>
    <xdr:ext cx="874535" cy="254557"/>
    <xdr:sp macro="" textlink="">
      <xdr:nvSpPr>
        <xdr:cNvPr id="14" name="13 CuadroText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7196648" y="47625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4</xdr:col>
      <xdr:colOff>200025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35317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142875</xdr:colOff>
      <xdr:row>49</xdr:row>
      <xdr:rowOff>0</xdr:rowOff>
    </xdr:from>
    <xdr:ext cx="1819275" cy="885825"/>
    <xdr:sp macro="" textlink="">
      <xdr:nvSpPr>
        <xdr:cNvPr id="16" name="CuadroTexto 5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42875" y="10763250"/>
          <a:ext cx="1819275" cy="885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3</xdr:col>
      <xdr:colOff>381000</xdr:colOff>
      <xdr:row>49</xdr:row>
      <xdr:rowOff>0</xdr:rowOff>
    </xdr:from>
    <xdr:ext cx="2276475" cy="662517"/>
    <xdr:sp macro="" textlink="">
      <xdr:nvSpPr>
        <xdr:cNvPr id="17" name="CuadroTexto 5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543550" y="10763250"/>
          <a:ext cx="22764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100"/>
        </a:p>
      </xdr:txBody>
    </xdr:sp>
    <xdr:clientData/>
  </xdr:oneCellAnchor>
  <xdr:oneCellAnchor>
    <xdr:from>
      <xdr:col>3</xdr:col>
      <xdr:colOff>161925</xdr:colOff>
      <xdr:row>3</xdr:row>
      <xdr:rowOff>200025</xdr:rowOff>
    </xdr:from>
    <xdr:ext cx="2790824" cy="254557"/>
    <xdr:sp macro="" textlink="">
      <xdr:nvSpPr>
        <xdr:cNvPr id="18" name="17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324475" y="8001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CUARTO</a:t>
          </a:r>
        </a:p>
      </xdr:txBody>
    </xdr:sp>
    <xdr:clientData/>
  </xdr:oneCellAnchor>
  <xdr:oneCellAnchor>
    <xdr:from>
      <xdr:col>0</xdr:col>
      <xdr:colOff>3038476</xdr:colOff>
      <xdr:row>49</xdr:row>
      <xdr:rowOff>9525</xdr:rowOff>
    </xdr:from>
    <xdr:ext cx="1971674" cy="781240"/>
    <xdr:sp macro="" textlink="">
      <xdr:nvSpPr>
        <xdr:cNvPr id="19" name="18 CuadroTexto"/>
        <xdr:cNvSpPr txBox="1"/>
      </xdr:nvSpPr>
      <xdr:spPr>
        <a:xfrm>
          <a:off x="3038476" y="10772775"/>
          <a:ext cx="1971674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3</xdr:row>
      <xdr:rowOff>0</xdr:rowOff>
    </xdr:from>
    <xdr:ext cx="2790824" cy="254557"/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05375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0</xdr:col>
      <xdr:colOff>1</xdr:colOff>
      <xdr:row>65</xdr:row>
      <xdr:rowOff>114300</xdr:rowOff>
    </xdr:from>
    <xdr:ext cx="2133600" cy="682624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1" y="11620500"/>
          <a:ext cx="2133600" cy="682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0</xdr:col>
      <xdr:colOff>4962525</xdr:colOff>
      <xdr:row>65</xdr:row>
      <xdr:rowOff>123825</xdr:rowOff>
    </xdr:from>
    <xdr:ext cx="2189162" cy="722313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4962525" y="11630025"/>
          <a:ext cx="2189162" cy="722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0</xdr:col>
      <xdr:colOff>2819400</xdr:colOff>
      <xdr:row>65</xdr:row>
      <xdr:rowOff>123825</xdr:rowOff>
    </xdr:from>
    <xdr:ext cx="2076449" cy="838390"/>
    <xdr:sp macro="" textlink="">
      <xdr:nvSpPr>
        <xdr:cNvPr id="5" name="4 CuadroTexto"/>
        <xdr:cNvSpPr txBox="1"/>
      </xdr:nvSpPr>
      <xdr:spPr>
        <a:xfrm>
          <a:off x="2819400" y="11630025"/>
          <a:ext cx="2076449" cy="838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0</xdr:col>
      <xdr:colOff>36636</xdr:colOff>
      <xdr:row>67</xdr:row>
      <xdr:rowOff>43962</xdr:rowOff>
    </xdr:from>
    <xdr:ext cx="1956288" cy="681404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36636" y="9627577"/>
          <a:ext cx="1956288" cy="681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r>
            <a:rPr lang="es-MX" sz="1100"/>
            <a:t>______________________________________</a:t>
          </a:r>
        </a:p>
      </xdr:txBody>
    </xdr:sp>
    <xdr:clientData/>
  </xdr:oneCellAnchor>
  <xdr:oneCellAnchor>
    <xdr:from>
      <xdr:col>1</xdr:col>
      <xdr:colOff>3985846</xdr:colOff>
      <xdr:row>67</xdr:row>
      <xdr:rowOff>51288</xdr:rowOff>
    </xdr:from>
    <xdr:ext cx="1897672" cy="67407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/>
      </xdr:nvSpPr>
      <xdr:spPr>
        <a:xfrm>
          <a:off x="4176346" y="9634903"/>
          <a:ext cx="1897672" cy="6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algn="ctr"/>
          <a:endParaRPr lang="es-MX" sz="1100"/>
        </a:p>
      </xdr:txBody>
    </xdr:sp>
    <xdr:clientData/>
  </xdr:oneCellAnchor>
  <xdr:oneCellAnchor>
    <xdr:from>
      <xdr:col>1</xdr:col>
      <xdr:colOff>3135923</xdr:colOff>
      <xdr:row>3</xdr:row>
      <xdr:rowOff>139212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326423" y="77665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1839058</xdr:colOff>
      <xdr:row>67</xdr:row>
      <xdr:rowOff>65943</xdr:rowOff>
    </xdr:from>
    <xdr:ext cx="1912327" cy="732692"/>
    <xdr:sp macro="" textlink="">
      <xdr:nvSpPr>
        <xdr:cNvPr id="3" name="2 CuadroTexto"/>
        <xdr:cNvSpPr txBox="1"/>
      </xdr:nvSpPr>
      <xdr:spPr>
        <a:xfrm>
          <a:off x="2029558" y="9649558"/>
          <a:ext cx="1912327" cy="7326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776798</xdr:colOff>
      <xdr:row>0</xdr:row>
      <xdr:rowOff>19050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5558348" y="1905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30</xdr:row>
      <xdr:rowOff>161926</xdr:rowOff>
    </xdr:from>
    <xdr:ext cx="1762125" cy="748242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/>
      </xdr:nvSpPr>
      <xdr:spPr>
        <a:xfrm>
          <a:off x="85725" y="8191501"/>
          <a:ext cx="1762125" cy="7482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4</xdr:col>
      <xdr:colOff>447674</xdr:colOff>
      <xdr:row>30</xdr:row>
      <xdr:rowOff>161926</xdr:rowOff>
    </xdr:from>
    <xdr:ext cx="2009775" cy="748242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/>
      </xdr:nvSpPr>
      <xdr:spPr>
        <a:xfrm>
          <a:off x="4381499" y="8191501"/>
          <a:ext cx="2009775" cy="7482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100"/>
        </a:p>
      </xdr:txBody>
    </xdr:sp>
    <xdr:clientData/>
  </xdr:oneCellAnchor>
  <xdr:oneCellAnchor>
    <xdr:from>
      <xdr:col>3</xdr:col>
      <xdr:colOff>561975</xdr:colOff>
      <xdr:row>3</xdr:row>
      <xdr:rowOff>152400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48075" y="7905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1</xdr:col>
      <xdr:colOff>2143126</xdr:colOff>
      <xdr:row>30</xdr:row>
      <xdr:rowOff>142875</xdr:rowOff>
    </xdr:from>
    <xdr:ext cx="2009774" cy="647700"/>
    <xdr:sp macro="" textlink="">
      <xdr:nvSpPr>
        <xdr:cNvPr id="2" name="1 CuadroTexto"/>
        <xdr:cNvSpPr txBox="1"/>
      </xdr:nvSpPr>
      <xdr:spPr>
        <a:xfrm>
          <a:off x="2228851" y="8172450"/>
          <a:ext cx="2009774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233873</xdr:colOff>
      <xdr:row>0</xdr:row>
      <xdr:rowOff>47625</xdr:rowOff>
    </xdr:from>
    <xdr:ext cx="87453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5605973" y="47625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4</xdr:col>
      <xdr:colOff>0</xdr:colOff>
      <xdr:row>3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42576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</xdr:colOff>
      <xdr:row>43</xdr:row>
      <xdr:rowOff>57150</xdr:rowOff>
    </xdr:from>
    <xdr:ext cx="1847850" cy="695325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/>
      </xdr:nvSpPr>
      <xdr:spPr>
        <a:xfrm>
          <a:off x="142876" y="8972550"/>
          <a:ext cx="1847850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4</xdr:col>
      <xdr:colOff>219075</xdr:colOff>
      <xdr:row>43</xdr:row>
      <xdr:rowOff>47624</xdr:rowOff>
    </xdr:from>
    <xdr:ext cx="1685925" cy="666751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/>
      </xdr:nvSpPr>
      <xdr:spPr>
        <a:xfrm>
          <a:off x="4476750" y="8963024"/>
          <a:ext cx="1685925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  <xdr:oneCellAnchor>
    <xdr:from>
      <xdr:col>3</xdr:col>
      <xdr:colOff>561975</xdr:colOff>
      <xdr:row>3</xdr:row>
      <xdr:rowOff>180975</xdr:rowOff>
    </xdr:from>
    <xdr:ext cx="2790824" cy="254557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705225" y="80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2</xdr:col>
      <xdr:colOff>457201</xdr:colOff>
      <xdr:row>43</xdr:row>
      <xdr:rowOff>76200</xdr:rowOff>
    </xdr:from>
    <xdr:ext cx="1870656" cy="876490"/>
    <xdr:sp macro="" textlink="">
      <xdr:nvSpPr>
        <xdr:cNvPr id="7" name="6 CuadroTexto"/>
        <xdr:cNvSpPr txBox="1"/>
      </xdr:nvSpPr>
      <xdr:spPr>
        <a:xfrm>
          <a:off x="2486026" y="8991600"/>
          <a:ext cx="1870656" cy="876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endParaRPr lang="es-MX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6600825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88595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/>
      </xdr:nvSpPr>
      <xdr:spPr>
        <a:xfrm>
          <a:off x="314325" y="8086725"/>
          <a:ext cx="18859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200"/>
        </a:p>
      </xdr:txBody>
    </xdr:sp>
    <xdr:clientData/>
  </xdr:oneCellAnchor>
  <xdr:oneCellAnchor>
    <xdr:from>
      <xdr:col>5</xdr:col>
      <xdr:colOff>695325</xdr:colOff>
      <xdr:row>42</xdr:row>
      <xdr:rowOff>0</xdr:rowOff>
    </xdr:from>
    <xdr:ext cx="2609850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/>
      </xdr:nvSpPr>
      <xdr:spPr>
        <a:xfrm>
          <a:off x="5514975" y="8086725"/>
          <a:ext cx="26098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  <a:p>
          <a:endParaRPr lang="es-MX" sz="1200"/>
        </a:p>
      </xdr:txBody>
    </xdr:sp>
    <xdr:clientData/>
  </xdr:oneCellAnchor>
  <xdr:oneCellAnchor>
    <xdr:from>
      <xdr:col>5</xdr:col>
      <xdr:colOff>571500</xdr:colOff>
      <xdr:row>3</xdr:row>
      <xdr:rowOff>76200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91150" y="6858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oneCellAnchor>
    <xdr:from>
      <xdr:col>2</xdr:col>
      <xdr:colOff>381000</xdr:colOff>
      <xdr:row>41</xdr:row>
      <xdr:rowOff>180975</xdr:rowOff>
    </xdr:from>
    <xdr:ext cx="2305050" cy="923924"/>
    <xdr:sp macro="" textlink="">
      <xdr:nvSpPr>
        <xdr:cNvPr id="3" name="2 CuadroTexto"/>
        <xdr:cNvSpPr txBox="1"/>
      </xdr:nvSpPr>
      <xdr:spPr>
        <a:xfrm>
          <a:off x="2714625" y="8077200"/>
          <a:ext cx="2305050" cy="923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acienda.sonora.gob.mx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zoomScale="120" zoomScaleNormal="120" workbookViewId="0">
      <selection activeCell="C45" sqref="C45"/>
    </sheetView>
  </sheetViews>
  <sheetFormatPr baseColWidth="10" defaultRowHeight="15" x14ac:dyDescent="0.25"/>
  <cols>
    <col min="3" max="3" width="68.42578125" customWidth="1"/>
  </cols>
  <sheetData>
    <row r="1" spans="1:3" s="3" customFormat="1" ht="27.75" customHeight="1" x14ac:dyDescent="0.4">
      <c r="A1" s="685"/>
      <c r="B1" s="37" t="s">
        <v>0</v>
      </c>
      <c r="C1" s="685"/>
    </row>
    <row r="2" spans="1:3" s="3" customFormat="1" ht="4.5" customHeight="1" x14ac:dyDescent="0.3">
      <c r="A2" s="685"/>
      <c r="B2" s="685"/>
      <c r="C2" s="685"/>
    </row>
    <row r="3" spans="1:3" s="3" customFormat="1" ht="19.5" customHeight="1" thickBot="1" x14ac:dyDescent="0.35">
      <c r="A3" s="39" t="s">
        <v>1080</v>
      </c>
      <c r="B3" s="38"/>
      <c r="C3" s="38"/>
    </row>
    <row r="4" spans="1:3" ht="17.25" customHeight="1" thickBot="1" x14ac:dyDescent="0.3">
      <c r="A4" s="1086" t="s">
        <v>1023</v>
      </c>
      <c r="B4" s="1087"/>
      <c r="C4" s="1088"/>
    </row>
    <row r="5" spans="1:3" ht="17.25" customHeight="1" thickBot="1" x14ac:dyDescent="0.3">
      <c r="A5" s="686">
        <v>1</v>
      </c>
      <c r="B5" s="687" t="s">
        <v>1024</v>
      </c>
      <c r="C5" s="687" t="s">
        <v>26</v>
      </c>
    </row>
    <row r="6" spans="1:3" ht="17.25" customHeight="1" thickBot="1" x14ac:dyDescent="0.3">
      <c r="A6" s="688">
        <v>2</v>
      </c>
      <c r="B6" s="689" t="s">
        <v>1025</v>
      </c>
      <c r="C6" s="689" t="s">
        <v>1026</v>
      </c>
    </row>
    <row r="7" spans="1:3" ht="17.25" customHeight="1" thickBot="1" x14ac:dyDescent="0.3">
      <c r="A7" s="686">
        <v>3</v>
      </c>
      <c r="B7" s="687" t="s">
        <v>1027</v>
      </c>
      <c r="C7" s="687" t="s">
        <v>1</v>
      </c>
    </row>
    <row r="8" spans="1:3" ht="17.25" customHeight="1" thickBot="1" x14ac:dyDescent="0.3">
      <c r="A8" s="686">
        <v>4</v>
      </c>
      <c r="B8" s="687" t="s">
        <v>1028</v>
      </c>
      <c r="C8" s="687" t="s">
        <v>2</v>
      </c>
    </row>
    <row r="9" spans="1:3" ht="17.25" customHeight="1" thickBot="1" x14ac:dyDescent="0.3">
      <c r="A9" s="686">
        <v>5</v>
      </c>
      <c r="B9" s="687" t="s">
        <v>1029</v>
      </c>
      <c r="C9" s="687" t="s">
        <v>3</v>
      </c>
    </row>
    <row r="10" spans="1:3" ht="17.25" customHeight="1" thickBot="1" x14ac:dyDescent="0.3">
      <c r="A10" s="686">
        <v>6</v>
      </c>
      <c r="B10" s="687" t="s">
        <v>1030</v>
      </c>
      <c r="C10" s="687" t="s">
        <v>4</v>
      </c>
    </row>
    <row r="11" spans="1:3" ht="17.25" customHeight="1" thickBot="1" x14ac:dyDescent="0.3">
      <c r="A11" s="686">
        <v>7</v>
      </c>
      <c r="B11" s="687" t="s">
        <v>1031</v>
      </c>
      <c r="C11" s="687" t="s">
        <v>5</v>
      </c>
    </row>
    <row r="12" spans="1:3" ht="17.25" customHeight="1" thickBot="1" x14ac:dyDescent="0.3">
      <c r="A12" s="686">
        <v>8</v>
      </c>
      <c r="B12" s="687" t="s">
        <v>1032</v>
      </c>
      <c r="C12" s="687" t="s">
        <v>6</v>
      </c>
    </row>
    <row r="13" spans="1:3" ht="17.25" customHeight="1" thickBot="1" x14ac:dyDescent="0.3">
      <c r="A13" s="688">
        <v>9</v>
      </c>
      <c r="B13" s="689" t="s">
        <v>1033</v>
      </c>
      <c r="C13" s="689" t="s">
        <v>7</v>
      </c>
    </row>
    <row r="14" spans="1:3" ht="17.25" customHeight="1" thickBot="1" x14ac:dyDescent="0.3">
      <c r="A14" s="688">
        <v>10</v>
      </c>
      <c r="B14" s="689" t="s">
        <v>1034</v>
      </c>
      <c r="C14" s="689" t="s">
        <v>1035</v>
      </c>
    </row>
    <row r="15" spans="1:3" ht="17.25" customHeight="1" thickBot="1" x14ac:dyDescent="0.3">
      <c r="A15" s="686">
        <v>11</v>
      </c>
      <c r="B15" s="687" t="s">
        <v>1036</v>
      </c>
      <c r="C15" s="687" t="s">
        <v>8</v>
      </c>
    </row>
    <row r="16" spans="1:3" ht="17.25" customHeight="1" thickBot="1" x14ac:dyDescent="0.3">
      <c r="A16" s="686">
        <v>13</v>
      </c>
      <c r="B16" s="687" t="s">
        <v>1037</v>
      </c>
      <c r="C16" s="687" t="s">
        <v>9</v>
      </c>
    </row>
    <row r="17" spans="1:3" ht="17.25" customHeight="1" thickBot="1" x14ac:dyDescent="0.3">
      <c r="A17" s="1086" t="s">
        <v>10</v>
      </c>
      <c r="B17" s="1087"/>
      <c r="C17" s="1088"/>
    </row>
    <row r="18" spans="1:3" ht="17.25" customHeight="1" thickBot="1" x14ac:dyDescent="0.3">
      <c r="A18" s="686">
        <v>14</v>
      </c>
      <c r="B18" s="687" t="s">
        <v>1038</v>
      </c>
      <c r="C18" s="687" t="s">
        <v>11</v>
      </c>
    </row>
    <row r="19" spans="1:3" ht="17.25" customHeight="1" thickBot="1" x14ac:dyDescent="0.3">
      <c r="A19" s="688">
        <v>15</v>
      </c>
      <c r="B19" s="689" t="s">
        <v>1039</v>
      </c>
      <c r="C19" s="689" t="s">
        <v>1040</v>
      </c>
    </row>
    <row r="20" spans="1:3" ht="17.25" customHeight="1" thickBot="1" x14ac:dyDescent="0.3">
      <c r="A20" s="686">
        <v>16</v>
      </c>
      <c r="B20" s="687" t="s">
        <v>1041</v>
      </c>
      <c r="C20" s="687" t="s">
        <v>1042</v>
      </c>
    </row>
    <row r="21" spans="1:3" ht="17.25" customHeight="1" thickBot="1" x14ac:dyDescent="0.3">
      <c r="A21" s="686">
        <v>17</v>
      </c>
      <c r="B21" s="687" t="s">
        <v>1043</v>
      </c>
      <c r="C21" s="687" t="s">
        <v>565</v>
      </c>
    </row>
    <row r="22" spans="1:3" ht="17.25" customHeight="1" x14ac:dyDescent="0.25">
      <c r="A22" s="1084">
        <v>18</v>
      </c>
      <c r="B22" s="1084" t="s">
        <v>1044</v>
      </c>
      <c r="C22" s="690" t="s">
        <v>1045</v>
      </c>
    </row>
    <row r="23" spans="1:3" ht="17.25" customHeight="1" thickBot="1" x14ac:dyDescent="0.3">
      <c r="A23" s="1085"/>
      <c r="B23" s="1085"/>
      <c r="C23" s="689" t="s">
        <v>1046</v>
      </c>
    </row>
    <row r="24" spans="1:3" ht="17.25" customHeight="1" x14ac:dyDescent="0.25">
      <c r="A24" s="1089">
        <v>19</v>
      </c>
      <c r="B24" s="1089" t="s">
        <v>1047</v>
      </c>
      <c r="C24" s="691" t="s">
        <v>565</v>
      </c>
    </row>
    <row r="25" spans="1:3" ht="17.25" customHeight="1" thickBot="1" x14ac:dyDescent="0.3">
      <c r="A25" s="1090"/>
      <c r="B25" s="1090"/>
      <c r="C25" s="687" t="s">
        <v>1048</v>
      </c>
    </row>
    <row r="26" spans="1:3" ht="17.25" customHeight="1" x14ac:dyDescent="0.25">
      <c r="A26" s="1089">
        <v>20</v>
      </c>
      <c r="B26" s="1089" t="s">
        <v>1049</v>
      </c>
      <c r="C26" s="691" t="s">
        <v>565</v>
      </c>
    </row>
    <row r="27" spans="1:3" ht="17.25" customHeight="1" thickBot="1" x14ac:dyDescent="0.3">
      <c r="A27" s="1090"/>
      <c r="B27" s="1090"/>
      <c r="C27" s="687" t="s">
        <v>1050</v>
      </c>
    </row>
    <row r="28" spans="1:3" ht="17.25" customHeight="1" thickBot="1" x14ac:dyDescent="0.3">
      <c r="A28" s="688">
        <v>21</v>
      </c>
      <c r="B28" s="689" t="s">
        <v>1051</v>
      </c>
      <c r="C28" s="689" t="s">
        <v>12</v>
      </c>
    </row>
    <row r="29" spans="1:3" ht="17.25" customHeight="1" x14ac:dyDescent="0.25">
      <c r="A29" s="1089">
        <v>22</v>
      </c>
      <c r="B29" s="1089" t="s">
        <v>1052</v>
      </c>
      <c r="C29" s="691" t="s">
        <v>565</v>
      </c>
    </row>
    <row r="30" spans="1:3" ht="17.25" customHeight="1" thickBot="1" x14ac:dyDescent="0.3">
      <c r="A30" s="1090"/>
      <c r="B30" s="1090"/>
      <c r="C30" s="687" t="s">
        <v>1053</v>
      </c>
    </row>
    <row r="31" spans="1:3" ht="17.25" customHeight="1" x14ac:dyDescent="0.25">
      <c r="A31" s="1089">
        <v>23</v>
      </c>
      <c r="B31" s="1089" t="s">
        <v>1054</v>
      </c>
      <c r="C31" s="691" t="s">
        <v>565</v>
      </c>
    </row>
    <row r="32" spans="1:3" ht="17.25" customHeight="1" thickBot="1" x14ac:dyDescent="0.3">
      <c r="A32" s="1090"/>
      <c r="B32" s="1090"/>
      <c r="C32" s="687" t="s">
        <v>1055</v>
      </c>
    </row>
    <row r="33" spans="1:3" ht="17.25" customHeight="1" x14ac:dyDescent="0.25">
      <c r="A33" s="1089">
        <v>24</v>
      </c>
      <c r="B33" s="1089" t="s">
        <v>1056</v>
      </c>
      <c r="C33" s="691" t="s">
        <v>565</v>
      </c>
    </row>
    <row r="34" spans="1:3" ht="17.25" customHeight="1" thickBot="1" x14ac:dyDescent="0.3">
      <c r="A34" s="1090"/>
      <c r="B34" s="1090"/>
      <c r="C34" s="687" t="s">
        <v>750</v>
      </c>
    </row>
    <row r="35" spans="1:3" ht="17.25" customHeight="1" x14ac:dyDescent="0.25">
      <c r="A35" s="1084">
        <v>25</v>
      </c>
      <c r="B35" s="1084" t="s">
        <v>1057</v>
      </c>
      <c r="C35" s="690" t="s">
        <v>1058</v>
      </c>
    </row>
    <row r="36" spans="1:3" ht="17.25" customHeight="1" thickBot="1" x14ac:dyDescent="0.3">
      <c r="A36" s="1085"/>
      <c r="B36" s="1085"/>
      <c r="C36" s="689" t="s">
        <v>750</v>
      </c>
    </row>
    <row r="37" spans="1:3" ht="17.25" customHeight="1" x14ac:dyDescent="0.25">
      <c r="A37" s="1089">
        <v>26</v>
      </c>
      <c r="B37" s="1089" t="s">
        <v>1059</v>
      </c>
      <c r="C37" s="691" t="s">
        <v>565</v>
      </c>
    </row>
    <row r="38" spans="1:3" ht="17.25" customHeight="1" thickBot="1" x14ac:dyDescent="0.3">
      <c r="A38" s="1090"/>
      <c r="B38" s="1090"/>
      <c r="C38" s="687" t="s">
        <v>816</v>
      </c>
    </row>
    <row r="39" spans="1:3" ht="17.25" customHeight="1" x14ac:dyDescent="0.25">
      <c r="A39" s="1084">
        <v>27</v>
      </c>
      <c r="B39" s="1084" t="s">
        <v>1060</v>
      </c>
      <c r="C39" s="690" t="s">
        <v>1061</v>
      </c>
    </row>
    <row r="40" spans="1:3" ht="17.25" customHeight="1" thickBot="1" x14ac:dyDescent="0.3">
      <c r="A40" s="1085"/>
      <c r="B40" s="1085"/>
      <c r="C40" s="689" t="s">
        <v>844</v>
      </c>
    </row>
    <row r="41" spans="1:3" ht="17.25" customHeight="1" thickBot="1" x14ac:dyDescent="0.3">
      <c r="A41" s="686">
        <v>28</v>
      </c>
      <c r="B41" s="687" t="s">
        <v>1062</v>
      </c>
      <c r="C41" s="687" t="s">
        <v>1063</v>
      </c>
    </row>
    <row r="42" spans="1:3" ht="17.25" customHeight="1" thickBot="1" x14ac:dyDescent="0.3">
      <c r="A42" s="686">
        <v>29</v>
      </c>
      <c r="B42" s="687" t="s">
        <v>1064</v>
      </c>
      <c r="C42" s="687" t="s">
        <v>14</v>
      </c>
    </row>
    <row r="43" spans="1:3" ht="17.25" customHeight="1" thickBot="1" x14ac:dyDescent="0.3">
      <c r="A43" s="686">
        <v>30</v>
      </c>
      <c r="B43" s="687" t="s">
        <v>1065</v>
      </c>
      <c r="C43" s="687" t="s">
        <v>1066</v>
      </c>
    </row>
    <row r="44" spans="1:3" ht="17.25" customHeight="1" thickBot="1" x14ac:dyDescent="0.3">
      <c r="A44" s="1086" t="s">
        <v>15</v>
      </c>
      <c r="B44" s="1087"/>
      <c r="C44" s="1088"/>
    </row>
    <row r="45" spans="1:3" ht="17.25" customHeight="1" thickBot="1" x14ac:dyDescent="0.3">
      <c r="A45" s="686">
        <v>31</v>
      </c>
      <c r="B45" s="687" t="s">
        <v>1067</v>
      </c>
      <c r="C45" s="687" t="s">
        <v>16</v>
      </c>
    </row>
    <row r="46" spans="1:3" ht="17.25" customHeight="1" thickBot="1" x14ac:dyDescent="0.3">
      <c r="A46" s="686">
        <v>32</v>
      </c>
      <c r="B46" s="687" t="s">
        <v>1068</v>
      </c>
      <c r="C46" s="687" t="s">
        <v>1069</v>
      </c>
    </row>
    <row r="47" spans="1:3" ht="17.25" customHeight="1" thickBot="1" x14ac:dyDescent="0.3">
      <c r="A47" s="686">
        <v>33</v>
      </c>
      <c r="B47" s="687" t="s">
        <v>1070</v>
      </c>
      <c r="C47" s="687" t="s">
        <v>17</v>
      </c>
    </row>
    <row r="48" spans="1:3" ht="17.25" customHeight="1" thickBot="1" x14ac:dyDescent="0.3">
      <c r="A48" s="686">
        <v>34</v>
      </c>
      <c r="B48" s="687" t="s">
        <v>1071</v>
      </c>
      <c r="C48" s="687" t="s">
        <v>1072</v>
      </c>
    </row>
    <row r="49" spans="1:3" ht="17.25" customHeight="1" thickBot="1" x14ac:dyDescent="0.3">
      <c r="A49" s="688">
        <v>35</v>
      </c>
      <c r="B49" s="689" t="s">
        <v>1073</v>
      </c>
      <c r="C49" s="689" t="s">
        <v>1022</v>
      </c>
    </row>
    <row r="50" spans="1:3" ht="17.25" customHeight="1" thickBot="1" x14ac:dyDescent="0.3">
      <c r="A50" s="1086" t="s">
        <v>1074</v>
      </c>
      <c r="B50" s="1087"/>
      <c r="C50" s="1088"/>
    </row>
    <row r="51" spans="1:3" ht="17.25" customHeight="1" thickBot="1" x14ac:dyDescent="0.3">
      <c r="A51" s="686">
        <v>36</v>
      </c>
      <c r="B51" s="687" t="s">
        <v>1075</v>
      </c>
      <c r="C51" s="687" t="s">
        <v>18</v>
      </c>
    </row>
    <row r="52" spans="1:3" ht="17.25" customHeight="1" thickBot="1" x14ac:dyDescent="0.3">
      <c r="A52" s="688">
        <v>27</v>
      </c>
      <c r="B52" s="689" t="s">
        <v>1076</v>
      </c>
      <c r="C52" s="689" t="s">
        <v>19</v>
      </c>
    </row>
    <row r="53" spans="1:3" ht="17.25" customHeight="1" thickBot="1" x14ac:dyDescent="0.3">
      <c r="A53" s="686">
        <v>38</v>
      </c>
      <c r="B53" s="687" t="s">
        <v>1077</v>
      </c>
      <c r="C53" s="687" t="s">
        <v>20</v>
      </c>
    </row>
    <row r="54" spans="1:3" ht="17.25" customHeight="1" thickBot="1" x14ac:dyDescent="0.3">
      <c r="A54" s="686">
        <v>39</v>
      </c>
      <c r="B54" s="687" t="s">
        <v>1078</v>
      </c>
      <c r="C54" s="687" t="s">
        <v>21</v>
      </c>
    </row>
    <row r="55" spans="1:3" ht="17.25" customHeight="1" thickBot="1" x14ac:dyDescent="0.3">
      <c r="A55" s="686">
        <v>40</v>
      </c>
      <c r="B55" s="687" t="s">
        <v>1079</v>
      </c>
      <c r="C55" s="687" t="s">
        <v>22</v>
      </c>
    </row>
    <row r="56" spans="1:3" ht="17.25" customHeight="1" thickBot="1" x14ac:dyDescent="0.3">
      <c r="A56" s="686">
        <v>41</v>
      </c>
      <c r="B56" s="687" t="s">
        <v>23</v>
      </c>
      <c r="C56" s="687" t="s">
        <v>24</v>
      </c>
    </row>
  </sheetData>
  <mergeCells count="22">
    <mergeCell ref="A4:C4"/>
    <mergeCell ref="A17:C17"/>
    <mergeCell ref="A22:A23"/>
    <mergeCell ref="B22:B23"/>
    <mergeCell ref="A24:A25"/>
    <mergeCell ref="B24:B25"/>
    <mergeCell ref="A26:A27"/>
    <mergeCell ref="B26:B27"/>
    <mergeCell ref="A29:A30"/>
    <mergeCell ref="B29:B30"/>
    <mergeCell ref="A31:A32"/>
    <mergeCell ref="B31:B32"/>
    <mergeCell ref="A39:A40"/>
    <mergeCell ref="B39:B40"/>
    <mergeCell ref="A44:C44"/>
    <mergeCell ref="A50:C50"/>
    <mergeCell ref="A33:A34"/>
    <mergeCell ref="B33:B34"/>
    <mergeCell ref="A35:A36"/>
    <mergeCell ref="B35:B36"/>
    <mergeCell ref="A37:A38"/>
    <mergeCell ref="B37:B38"/>
  </mergeCells>
  <pageMargins left="0.7" right="0.7" top="0.75" bottom="0.75" header="0.3" footer="0.3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activeCell="C18" sqref="C18"/>
    </sheetView>
  </sheetViews>
  <sheetFormatPr baseColWidth="10" defaultColWidth="11.42578125" defaultRowHeight="15" x14ac:dyDescent="0.25"/>
  <cols>
    <col min="1" max="1" width="4.7109375" customWidth="1"/>
    <col min="2" max="2" width="30.28515625" customWidth="1"/>
    <col min="3" max="5" width="12.42578125" customWidth="1"/>
    <col min="6" max="6" width="13.42578125" customWidth="1"/>
    <col min="7" max="9" width="12.42578125" customWidth="1"/>
  </cols>
  <sheetData>
    <row r="1" spans="1:10" ht="15.75" x14ac:dyDescent="0.25">
      <c r="A1" s="1092" t="s">
        <v>25</v>
      </c>
      <c r="B1" s="1092"/>
      <c r="C1" s="1092"/>
      <c r="D1" s="1092"/>
      <c r="E1" s="1092"/>
      <c r="F1" s="1092"/>
      <c r="G1" s="1092"/>
      <c r="H1" s="1092"/>
      <c r="I1" s="1092"/>
    </row>
    <row r="2" spans="1:10" ht="15.75" customHeight="1" x14ac:dyDescent="0.25">
      <c r="A2" s="1093" t="s">
        <v>325</v>
      </c>
      <c r="B2" s="1093"/>
      <c r="C2" s="1093"/>
      <c r="D2" s="1093"/>
      <c r="E2" s="1093"/>
      <c r="F2" s="1093"/>
      <c r="G2" s="1093"/>
      <c r="H2" s="1093"/>
      <c r="I2" s="1093"/>
    </row>
    <row r="3" spans="1:10" s="44" customFormat="1" ht="16.5" x14ac:dyDescent="0.3">
      <c r="A3" s="1093" t="str">
        <f>'ETCA-I-01'!A3:G3</f>
        <v>Centro de Evaluacion y Control de Confianza del Estado de Sonora</v>
      </c>
      <c r="B3" s="1093"/>
      <c r="C3" s="1093"/>
      <c r="D3" s="1093"/>
      <c r="E3" s="1093"/>
      <c r="F3" s="1093"/>
      <c r="G3" s="1093"/>
      <c r="H3" s="1093"/>
      <c r="I3" s="1093"/>
    </row>
    <row r="4" spans="1:10" ht="15" customHeight="1" x14ac:dyDescent="0.25">
      <c r="A4" s="1127" t="str">
        <f>'ETCA-I-03'!A4:D4</f>
        <v>Del 01 de Enero  al 31 de Diciembre de 2018</v>
      </c>
      <c r="B4" s="1127"/>
      <c r="C4" s="1127"/>
      <c r="D4" s="1127"/>
      <c r="E4" s="1127"/>
      <c r="F4" s="1127"/>
      <c r="G4" s="1127"/>
      <c r="H4" s="1127"/>
      <c r="I4" s="1127"/>
    </row>
    <row r="5" spans="1:10" ht="15.75" customHeight="1" thickBot="1" x14ac:dyDescent="0.3">
      <c r="A5" s="1128" t="s">
        <v>89</v>
      </c>
      <c r="B5" s="1128"/>
      <c r="C5" s="1128"/>
      <c r="D5" s="1128"/>
      <c r="E5" s="1128"/>
      <c r="F5" s="1128"/>
      <c r="G5" s="1128"/>
      <c r="H5" s="1128"/>
      <c r="I5" s="1128"/>
    </row>
    <row r="6" spans="1:10" ht="24" customHeight="1" x14ac:dyDescent="0.25">
      <c r="A6" s="1129" t="s">
        <v>326</v>
      </c>
      <c r="B6" s="1130"/>
      <c r="C6" s="505" t="s">
        <v>327</v>
      </c>
      <c r="D6" s="1133" t="s">
        <v>328</v>
      </c>
      <c r="E6" s="1133" t="s">
        <v>329</v>
      </c>
      <c r="F6" s="1133" t="s">
        <v>330</v>
      </c>
      <c r="G6" s="505" t="s">
        <v>331</v>
      </c>
      <c r="H6" s="1133" t="s">
        <v>332</v>
      </c>
      <c r="I6" s="1133" t="s">
        <v>333</v>
      </c>
    </row>
    <row r="7" spans="1:10" ht="34.5" customHeight="1" thickBot="1" x14ac:dyDescent="0.3">
      <c r="A7" s="1131"/>
      <c r="B7" s="1132"/>
      <c r="C7" s="650" t="s">
        <v>1254</v>
      </c>
      <c r="D7" s="1134"/>
      <c r="E7" s="1134"/>
      <c r="F7" s="1134"/>
      <c r="G7" s="650" t="s">
        <v>334</v>
      </c>
      <c r="H7" s="1134"/>
      <c r="I7" s="1134"/>
    </row>
    <row r="8" spans="1:10" ht="5.25" customHeight="1" x14ac:dyDescent="0.25">
      <c r="A8" s="1135"/>
      <c r="B8" s="1136"/>
      <c r="C8" s="649"/>
      <c r="D8" s="649"/>
      <c r="E8" s="649"/>
      <c r="F8" s="649"/>
      <c r="G8" s="649"/>
      <c r="H8" s="649"/>
      <c r="I8" s="649"/>
    </row>
    <row r="9" spans="1:10" x14ac:dyDescent="0.25">
      <c r="A9" s="1125" t="s">
        <v>335</v>
      </c>
      <c r="B9" s="1126"/>
      <c r="C9" s="551">
        <f>C10+C14</f>
        <v>0</v>
      </c>
      <c r="D9" s="551">
        <f t="shared" ref="D9:I9" si="0">D10+D14</f>
        <v>0</v>
      </c>
      <c r="E9" s="551">
        <f t="shared" si="0"/>
        <v>0</v>
      </c>
      <c r="F9" s="551">
        <f t="shared" si="0"/>
        <v>0</v>
      </c>
      <c r="G9" s="551">
        <f>+C9+D9-E9+F9</f>
        <v>0</v>
      </c>
      <c r="H9" s="551">
        <f t="shared" si="0"/>
        <v>0</v>
      </c>
      <c r="I9" s="551">
        <f t="shared" si="0"/>
        <v>0</v>
      </c>
    </row>
    <row r="10" spans="1:10" ht="16.5" x14ac:dyDescent="0.25">
      <c r="A10" s="1125" t="s">
        <v>336</v>
      </c>
      <c r="B10" s="1126"/>
      <c r="C10" s="551">
        <f>SUM(C11:C13)</f>
        <v>0</v>
      </c>
      <c r="D10" s="551">
        <f t="shared" ref="D10:I10" si="1">SUM(D11:D13)</f>
        <v>0</v>
      </c>
      <c r="E10" s="551">
        <f t="shared" si="1"/>
        <v>0</v>
      </c>
      <c r="F10" s="551">
        <f t="shared" si="1"/>
        <v>0</v>
      </c>
      <c r="G10" s="551">
        <f t="shared" si="1"/>
        <v>0</v>
      </c>
      <c r="H10" s="551">
        <f t="shared" si="1"/>
        <v>0</v>
      </c>
      <c r="I10" s="551">
        <f t="shared" si="1"/>
        <v>0</v>
      </c>
      <c r="J10" s="390" t="str">
        <f>IF(C10&lt;&gt;'ETCA-I-08'!E21,"ERROR!!!!! NO CONCUERDA CON LO REPORTADO EN EL ESTADO ANALITICO  DE LA DEUDA Y OTROS PASIVOS","")</f>
        <v/>
      </c>
    </row>
    <row r="11" spans="1:10" ht="16.5" x14ac:dyDescent="0.25">
      <c r="A11" s="648"/>
      <c r="B11" s="652" t="s">
        <v>337</v>
      </c>
      <c r="C11" s="570">
        <v>0</v>
      </c>
      <c r="D11" s="570">
        <v>0</v>
      </c>
      <c r="E11" s="570">
        <v>0</v>
      </c>
      <c r="F11" s="570">
        <v>0</v>
      </c>
      <c r="G11" s="551">
        <f t="shared" ref="G11:G13" si="2">+C11+D11-E11+F11</f>
        <v>0</v>
      </c>
      <c r="H11" s="570">
        <v>0</v>
      </c>
      <c r="I11" s="570">
        <v>0</v>
      </c>
      <c r="J11" s="390" t="str">
        <f>IF(G10&lt;&gt;'ETCA-I-08'!F21,"ERROR!!!!! NO CONCUERDA CON LO REPORTADO EN EL ESTADO ANALITICO  DE LA DEUDA Y OTROS PASIVOS","")</f>
        <v/>
      </c>
    </row>
    <row r="12" spans="1:10" x14ac:dyDescent="0.25">
      <c r="A12" s="651"/>
      <c r="B12" s="652" t="s">
        <v>338</v>
      </c>
      <c r="C12" s="570">
        <v>0</v>
      </c>
      <c r="D12" s="570">
        <v>0</v>
      </c>
      <c r="E12" s="570">
        <v>0</v>
      </c>
      <c r="F12" s="570">
        <v>0</v>
      </c>
      <c r="G12" s="551">
        <f t="shared" si="2"/>
        <v>0</v>
      </c>
      <c r="H12" s="570">
        <v>0</v>
      </c>
      <c r="I12" s="570">
        <v>0</v>
      </c>
    </row>
    <row r="13" spans="1:10" x14ac:dyDescent="0.25">
      <c r="A13" s="651"/>
      <c r="B13" s="652" t="s">
        <v>339</v>
      </c>
      <c r="C13" s="570">
        <v>0</v>
      </c>
      <c r="D13" s="570">
        <v>0</v>
      </c>
      <c r="E13" s="570">
        <v>0</v>
      </c>
      <c r="F13" s="570">
        <v>0</v>
      </c>
      <c r="G13" s="551">
        <f t="shared" si="2"/>
        <v>0</v>
      </c>
      <c r="H13" s="570">
        <v>0</v>
      </c>
      <c r="I13" s="570">
        <v>0</v>
      </c>
    </row>
    <row r="14" spans="1:10" ht="16.5" x14ac:dyDescent="0.25">
      <c r="A14" s="1125" t="s">
        <v>340</v>
      </c>
      <c r="B14" s="1126"/>
      <c r="C14" s="551">
        <f t="shared" ref="C14:I14" si="3">SUM(C15:C17)</f>
        <v>0</v>
      </c>
      <c r="D14" s="551">
        <f t="shared" si="3"/>
        <v>0</v>
      </c>
      <c r="E14" s="551">
        <f t="shared" si="3"/>
        <v>0</v>
      </c>
      <c r="F14" s="551">
        <f t="shared" si="3"/>
        <v>0</v>
      </c>
      <c r="G14" s="551">
        <f t="shared" si="3"/>
        <v>0</v>
      </c>
      <c r="H14" s="551">
        <f t="shared" si="3"/>
        <v>0</v>
      </c>
      <c r="I14" s="551">
        <f t="shared" si="3"/>
        <v>0</v>
      </c>
      <c r="J14" s="390" t="str">
        <f>IF(C14&lt;&gt;'ETCA-I-08'!E35,"ERROR!!!!! NO CONCUERDA CON LO REPORTADO EN EL ESTADO ANALITICO DE LA DEUDA Y OTROS PASIVOS","")</f>
        <v/>
      </c>
    </row>
    <row r="15" spans="1:10" ht="16.5" x14ac:dyDescent="0.25">
      <c r="A15" s="648"/>
      <c r="B15" s="652" t="s">
        <v>341</v>
      </c>
      <c r="C15" s="570">
        <v>0</v>
      </c>
      <c r="D15" s="570">
        <v>0</v>
      </c>
      <c r="E15" s="570">
        <v>0</v>
      </c>
      <c r="F15" s="570">
        <v>0</v>
      </c>
      <c r="G15" s="551">
        <f t="shared" ref="G15:G17" si="4">+C15+D15-E15+F15</f>
        <v>0</v>
      </c>
      <c r="H15" s="570">
        <v>0</v>
      </c>
      <c r="I15" s="570">
        <v>0</v>
      </c>
      <c r="J15" s="390" t="str">
        <f>IF(G14&lt;&gt;'ETCA-I-08'!F35,"ERROR!!!!! NO CONCUERDA CON LO REPORTADO EN EL ESTADO ANALITICO DE LA DEUDA Y OTROS PASIVOS","")</f>
        <v/>
      </c>
    </row>
    <row r="16" spans="1:10" x14ac:dyDescent="0.25">
      <c r="A16" s="651"/>
      <c r="B16" s="652" t="s">
        <v>342</v>
      </c>
      <c r="C16" s="570">
        <v>0</v>
      </c>
      <c r="D16" s="570">
        <v>0</v>
      </c>
      <c r="E16" s="570">
        <v>0</v>
      </c>
      <c r="F16" s="570">
        <v>0</v>
      </c>
      <c r="G16" s="551">
        <f t="shared" si="4"/>
        <v>0</v>
      </c>
      <c r="H16" s="570">
        <v>0</v>
      </c>
      <c r="I16" s="570">
        <v>0</v>
      </c>
    </row>
    <row r="17" spans="1:10" x14ac:dyDescent="0.25">
      <c r="A17" s="651"/>
      <c r="B17" s="652" t="s">
        <v>343</v>
      </c>
      <c r="C17" s="570">
        <v>0</v>
      </c>
      <c r="D17" s="570">
        <v>0</v>
      </c>
      <c r="E17" s="570">
        <v>0</v>
      </c>
      <c r="F17" s="570">
        <v>0</v>
      </c>
      <c r="G17" s="551">
        <f t="shared" si="4"/>
        <v>0</v>
      </c>
      <c r="H17" s="570">
        <v>0</v>
      </c>
      <c r="I17" s="570">
        <v>0</v>
      </c>
    </row>
    <row r="18" spans="1:10" s="547" customFormat="1" ht="16.5" x14ac:dyDescent="0.25">
      <c r="A18" s="1125" t="s">
        <v>344</v>
      </c>
      <c r="B18" s="1126"/>
      <c r="C18" s="635">
        <f>'ETCA-I-08'!E37</f>
        <v>645460.89999999991</v>
      </c>
      <c r="D18" s="589"/>
      <c r="E18" s="589"/>
      <c r="F18" s="589"/>
      <c r="G18" s="635">
        <f>'ETCA-I-08'!F37</f>
        <v>936391.16999999993</v>
      </c>
      <c r="H18" s="589"/>
      <c r="I18" s="589"/>
      <c r="J18" s="390" t="str">
        <f>IF(C18&lt;&gt;'ETCA-I-08'!E37,"ERROR!!! NO CONCUERDA CON LO REPORTADO EN EL ESTADO ANALITICO DE LA DEUDA Y OTROS PASIVOS","")</f>
        <v/>
      </c>
    </row>
    <row r="19" spans="1:10" ht="23.25" customHeight="1" x14ac:dyDescent="0.25">
      <c r="A19" s="1125" t="s">
        <v>345</v>
      </c>
      <c r="B19" s="1126"/>
      <c r="C19" s="551">
        <f t="shared" ref="C19:I19" si="5">C9+C18</f>
        <v>645460.89999999991</v>
      </c>
      <c r="D19" s="551">
        <f t="shared" si="5"/>
        <v>0</v>
      </c>
      <c r="E19" s="551">
        <f t="shared" si="5"/>
        <v>0</v>
      </c>
      <c r="F19" s="551">
        <f t="shared" si="5"/>
        <v>0</v>
      </c>
      <c r="G19" s="551">
        <f t="shared" si="5"/>
        <v>936391.16999999993</v>
      </c>
      <c r="H19" s="551">
        <f t="shared" si="5"/>
        <v>0</v>
      </c>
      <c r="I19" s="551">
        <f t="shared" si="5"/>
        <v>0</v>
      </c>
      <c r="J19" s="390" t="str">
        <f>IF(G18&lt;&gt;'ETCA-I-08'!F37,"ERROR!!! NO CONCUERDA CON LO REPORTADO EN EL ESTADO ANALITICO DE LA DEUDA Y OTROS PASIVOS","")</f>
        <v/>
      </c>
    </row>
    <row r="20" spans="1:10" ht="16.5" customHeight="1" x14ac:dyDescent="0.25">
      <c r="A20" s="1125" t="s">
        <v>346</v>
      </c>
      <c r="B20" s="1126"/>
      <c r="C20" s="622">
        <f>SUM(C21:C23)</f>
        <v>0</v>
      </c>
      <c r="D20" s="551">
        <f t="shared" ref="D20:I20" si="6">SUM(D21:D23)</f>
        <v>0</v>
      </c>
      <c r="E20" s="551">
        <f t="shared" si="6"/>
        <v>0</v>
      </c>
      <c r="F20" s="551">
        <f t="shared" si="6"/>
        <v>0</v>
      </c>
      <c r="G20" s="551">
        <f>+C20+D20-E20+F20</f>
        <v>0</v>
      </c>
      <c r="H20" s="551">
        <f t="shared" si="6"/>
        <v>0</v>
      </c>
      <c r="I20" s="551">
        <f t="shared" si="6"/>
        <v>0</v>
      </c>
      <c r="J20" s="390" t="str">
        <f>IF(G19&lt;&gt;'ETCA-I-08'!F39,"ERROR!!!! NO CONCUERDA CON LO REPORTADO EN EL ESTADO ANALITICO DE LA DEUDA Y OTROS PASIVOS","")</f>
        <v/>
      </c>
    </row>
    <row r="21" spans="1:10" x14ac:dyDescent="0.25">
      <c r="A21" s="1144" t="s">
        <v>347</v>
      </c>
      <c r="B21" s="1145"/>
      <c r="C21" s="570">
        <v>0</v>
      </c>
      <c r="D21" s="570">
        <v>0</v>
      </c>
      <c r="E21" s="570">
        <v>0</v>
      </c>
      <c r="F21" s="570">
        <v>0</v>
      </c>
      <c r="G21" s="551">
        <f t="shared" ref="G21:G23" si="7">+C21+D21-E21+F21</f>
        <v>0</v>
      </c>
      <c r="H21" s="570">
        <v>0</v>
      </c>
      <c r="I21" s="570">
        <v>0</v>
      </c>
      <c r="J21" t="str">
        <f>IF(C19&lt;&gt;'ETCA-I-08'!E39,"ERROR!!!!! , NO CONCUERDA CON LO REPORTADO EN EL ESTADO ANALITICO DE LA DEUDA Y OTROS PASIVOS","")</f>
        <v/>
      </c>
    </row>
    <row r="22" spans="1:10" x14ac:dyDescent="0.25">
      <c r="A22" s="1144" t="s">
        <v>348</v>
      </c>
      <c r="B22" s="1145"/>
      <c r="C22" s="570">
        <v>0</v>
      </c>
      <c r="D22" s="570">
        <v>0</v>
      </c>
      <c r="E22" s="570">
        <v>0</v>
      </c>
      <c r="F22" s="570">
        <v>0</v>
      </c>
      <c r="G22" s="551">
        <f t="shared" si="7"/>
        <v>0</v>
      </c>
      <c r="H22" s="570">
        <v>0</v>
      </c>
      <c r="I22" s="570">
        <v>0</v>
      </c>
    </row>
    <row r="23" spans="1:10" x14ac:dyDescent="0.25">
      <c r="A23" s="1144" t="s">
        <v>349</v>
      </c>
      <c r="B23" s="1145"/>
      <c r="C23" s="570"/>
      <c r="D23" s="570"/>
      <c r="E23" s="570"/>
      <c r="F23" s="570"/>
      <c r="G23" s="551">
        <f t="shared" si="7"/>
        <v>0</v>
      </c>
      <c r="H23" s="570"/>
      <c r="I23" s="570"/>
    </row>
    <row r="24" spans="1:10" ht="16.5" customHeight="1" x14ac:dyDescent="0.25">
      <c r="A24" s="1125" t="s">
        <v>350</v>
      </c>
      <c r="B24" s="1126"/>
      <c r="C24" s="551">
        <f>SUM(C25:C27)</f>
        <v>0</v>
      </c>
      <c r="D24" s="551">
        <f t="shared" ref="D24:I24" si="8">SUM(D25:D27)</f>
        <v>0</v>
      </c>
      <c r="E24" s="551">
        <f t="shared" si="8"/>
        <v>0</v>
      </c>
      <c r="F24" s="551">
        <f t="shared" si="8"/>
        <v>0</v>
      </c>
      <c r="G24" s="551">
        <f t="shared" si="8"/>
        <v>0</v>
      </c>
      <c r="H24" s="551">
        <f t="shared" si="8"/>
        <v>0</v>
      </c>
      <c r="I24" s="551">
        <f t="shared" si="8"/>
        <v>0</v>
      </c>
    </row>
    <row r="25" spans="1:10" x14ac:dyDescent="0.25">
      <c r="A25" s="1144" t="s">
        <v>351</v>
      </c>
      <c r="B25" s="1145"/>
      <c r="C25" s="570">
        <v>0</v>
      </c>
      <c r="D25" s="570">
        <v>0</v>
      </c>
      <c r="E25" s="570">
        <v>0</v>
      </c>
      <c r="F25" s="570">
        <v>0</v>
      </c>
      <c r="G25" s="551">
        <f t="shared" ref="G25:G27" si="9">+C25+D25-E25+F25</f>
        <v>0</v>
      </c>
      <c r="H25" s="570">
        <v>0</v>
      </c>
      <c r="I25" s="570">
        <v>0</v>
      </c>
    </row>
    <row r="26" spans="1:10" x14ac:dyDescent="0.25">
      <c r="A26" s="1144" t="s">
        <v>352</v>
      </c>
      <c r="B26" s="1145"/>
      <c r="C26" s="570">
        <v>0</v>
      </c>
      <c r="D26" s="570">
        <v>0</v>
      </c>
      <c r="E26" s="570">
        <v>0</v>
      </c>
      <c r="F26" s="570">
        <v>0</v>
      </c>
      <c r="G26" s="551">
        <f t="shared" si="9"/>
        <v>0</v>
      </c>
      <c r="H26" s="570">
        <v>0</v>
      </c>
      <c r="I26" s="570">
        <v>0</v>
      </c>
    </row>
    <row r="27" spans="1:10" x14ac:dyDescent="0.25">
      <c r="A27" s="1144" t="s">
        <v>353</v>
      </c>
      <c r="B27" s="1145"/>
      <c r="C27" s="570">
        <v>0</v>
      </c>
      <c r="D27" s="570">
        <v>0</v>
      </c>
      <c r="E27" s="570">
        <v>0</v>
      </c>
      <c r="F27" s="570">
        <v>0</v>
      </c>
      <c r="G27" s="551">
        <f t="shared" si="9"/>
        <v>0</v>
      </c>
      <c r="H27" s="570">
        <v>0</v>
      </c>
      <c r="I27" s="570">
        <v>0</v>
      </c>
    </row>
    <row r="28" spans="1:10" ht="7.5" customHeight="1" thickBot="1" x14ac:dyDescent="0.3">
      <c r="A28" s="1146"/>
      <c r="B28" s="1147"/>
      <c r="C28" s="554"/>
      <c r="D28" s="554"/>
      <c r="E28" s="554"/>
      <c r="F28" s="554"/>
      <c r="G28" s="554"/>
      <c r="H28" s="554"/>
      <c r="I28" s="554"/>
    </row>
    <row r="29" spans="1:10" ht="3.75" customHeight="1" x14ac:dyDescent="0.25"/>
    <row r="30" spans="1:10" ht="33" customHeight="1" x14ac:dyDescent="0.25">
      <c r="B30" s="517">
        <v>1</v>
      </c>
      <c r="C30" s="1137" t="s">
        <v>354</v>
      </c>
      <c r="D30" s="1137"/>
      <c r="E30" s="1137"/>
      <c r="F30" s="1137"/>
      <c r="G30" s="1137"/>
      <c r="H30" s="1137"/>
      <c r="I30" s="1137"/>
    </row>
    <row r="31" spans="1:10" ht="18.75" customHeight="1" x14ac:dyDescent="0.25">
      <c r="B31" s="517">
        <v>2</v>
      </c>
      <c r="C31" s="1137" t="s">
        <v>355</v>
      </c>
      <c r="D31" s="1137"/>
      <c r="E31" s="1137"/>
      <c r="F31" s="1137"/>
      <c r="G31" s="1137"/>
      <c r="H31" s="1137"/>
      <c r="I31" s="1137"/>
    </row>
    <row r="32" spans="1:10" ht="3.75" customHeight="1" thickBot="1" x14ac:dyDescent="0.3"/>
    <row r="33" spans="1:7" ht="19.5" x14ac:dyDescent="0.25">
      <c r="B33" s="1138" t="s">
        <v>356</v>
      </c>
      <c r="C33" s="512" t="s">
        <v>357</v>
      </c>
      <c r="D33" s="512" t="s">
        <v>358</v>
      </c>
      <c r="E33" s="512" t="s">
        <v>359</v>
      </c>
      <c r="F33" s="1141" t="s">
        <v>360</v>
      </c>
      <c r="G33" s="512" t="s">
        <v>361</v>
      </c>
    </row>
    <row r="34" spans="1:7" x14ac:dyDescent="0.25">
      <c r="B34" s="1139"/>
      <c r="C34" s="502" t="s">
        <v>362</v>
      </c>
      <c r="D34" s="502" t="s">
        <v>363</v>
      </c>
      <c r="E34" s="502" t="s">
        <v>364</v>
      </c>
      <c r="F34" s="1142"/>
      <c r="G34" s="502" t="s">
        <v>365</v>
      </c>
    </row>
    <row r="35" spans="1:7" ht="15.75" thickBot="1" x14ac:dyDescent="0.3">
      <c r="B35" s="1140"/>
      <c r="C35" s="513"/>
      <c r="D35" s="503" t="s">
        <v>366</v>
      </c>
      <c r="E35" s="513"/>
      <c r="F35" s="1143"/>
      <c r="G35" s="513"/>
    </row>
    <row r="36" spans="1:7" ht="19.5" x14ac:dyDescent="0.25">
      <c r="B36" s="514" t="s">
        <v>367</v>
      </c>
      <c r="C36" s="504"/>
      <c r="D36" s="504"/>
      <c r="E36" s="504"/>
      <c r="F36" s="504"/>
      <c r="G36" s="504"/>
    </row>
    <row r="37" spans="1:7" x14ac:dyDescent="0.25">
      <c r="B37" s="515" t="s">
        <v>368</v>
      </c>
      <c r="C37" s="552"/>
      <c r="D37" s="552"/>
      <c r="E37" s="552"/>
      <c r="F37" s="552"/>
      <c r="G37" s="552"/>
    </row>
    <row r="38" spans="1:7" x14ac:dyDescent="0.25">
      <c r="B38" s="515" t="s">
        <v>369</v>
      </c>
      <c r="C38" s="552"/>
      <c r="D38" s="552"/>
      <c r="E38" s="552"/>
      <c r="F38" s="552"/>
      <c r="G38" s="552"/>
    </row>
    <row r="39" spans="1:7" ht="15.75" thickBot="1" x14ac:dyDescent="0.3">
      <c r="B39" s="516" t="s">
        <v>370</v>
      </c>
      <c r="C39" s="553"/>
      <c r="D39" s="553"/>
      <c r="E39" s="553"/>
      <c r="F39" s="553"/>
      <c r="G39" s="553"/>
    </row>
    <row r="40" spans="1:7" x14ac:dyDescent="0.25">
      <c r="A40" s="486" t="s">
        <v>257</v>
      </c>
      <c r="B40" s="721"/>
      <c r="C40" s="722"/>
      <c r="D40" s="722"/>
      <c r="E40" s="722"/>
      <c r="F40" s="722"/>
      <c r="G40" s="722"/>
    </row>
    <row r="41" spans="1:7" x14ac:dyDescent="0.25">
      <c r="B41" s="721"/>
      <c r="C41" s="722"/>
      <c r="D41" s="722"/>
      <c r="E41" s="722"/>
      <c r="F41" s="722"/>
      <c r="G41" s="722"/>
    </row>
  </sheetData>
  <sheetProtection formatColumns="0" formatRows="0" insertHyperlinks="0"/>
  <mergeCells count="30">
    <mergeCell ref="A20:B20"/>
    <mergeCell ref="A21:B21"/>
    <mergeCell ref="A22:B22"/>
    <mergeCell ref="A23:B23"/>
    <mergeCell ref="A19:B19"/>
    <mergeCell ref="C31:I31"/>
    <mergeCell ref="C30:I30"/>
    <mergeCell ref="B33:B35"/>
    <mergeCell ref="F33:F35"/>
    <mergeCell ref="A24:B24"/>
    <mergeCell ref="A25:B25"/>
    <mergeCell ref="A26:B26"/>
    <mergeCell ref="A27:B27"/>
    <mergeCell ref="A28:B28"/>
    <mergeCell ref="A9:B9"/>
    <mergeCell ref="A10:B10"/>
    <mergeCell ref="A14:B14"/>
    <mergeCell ref="A18:B18"/>
    <mergeCell ref="A1:I1"/>
    <mergeCell ref="A2:I2"/>
    <mergeCell ref="A4:I4"/>
    <mergeCell ref="A5:I5"/>
    <mergeCell ref="A6:B7"/>
    <mergeCell ref="D6:D7"/>
    <mergeCell ref="E6:E7"/>
    <mergeCell ref="F6:F7"/>
    <mergeCell ref="H6:H7"/>
    <mergeCell ref="I6:I7"/>
    <mergeCell ref="A3:I3"/>
    <mergeCell ref="A8:B8"/>
  </mergeCells>
  <printOptions horizontalCentered="1"/>
  <pageMargins left="0.23622047244094491" right="0.23622047244094491" top="0.35433070866141736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activeCell="A3" sqref="A3:K3"/>
    </sheetView>
  </sheetViews>
  <sheetFormatPr baseColWidth="10" defaultColWidth="11.42578125" defaultRowHeight="15" x14ac:dyDescent="0.25"/>
  <cols>
    <col min="1" max="1" width="23.5703125" customWidth="1"/>
  </cols>
  <sheetData>
    <row r="1" spans="1:11" ht="15.75" x14ac:dyDescent="0.25">
      <c r="A1" s="1092" t="s">
        <v>25</v>
      </c>
      <c r="B1" s="1092"/>
      <c r="C1" s="1092"/>
      <c r="D1" s="1092"/>
      <c r="E1" s="1092"/>
      <c r="F1" s="1092"/>
      <c r="G1" s="1092"/>
      <c r="H1" s="1092"/>
      <c r="I1" s="1092"/>
      <c r="J1" s="1092"/>
      <c r="K1" s="1092"/>
    </row>
    <row r="2" spans="1:11" ht="15.75" customHeight="1" x14ac:dyDescent="0.25">
      <c r="A2" s="1093" t="s">
        <v>371</v>
      </c>
      <c r="B2" s="1093"/>
      <c r="C2" s="1093"/>
      <c r="D2" s="1093"/>
      <c r="E2" s="1093"/>
      <c r="F2" s="1093"/>
      <c r="G2" s="1093"/>
      <c r="H2" s="1093"/>
      <c r="I2" s="1093"/>
      <c r="J2" s="1093"/>
      <c r="K2" s="1093"/>
    </row>
    <row r="3" spans="1:11" ht="16.5" customHeight="1" x14ac:dyDescent="0.25">
      <c r="A3" s="1093" t="str">
        <f>'ETCA-I-01'!A3:G3</f>
        <v>Centro de Evaluacion y Control de Confianza del Estado de Sonora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</row>
    <row r="4" spans="1:11" ht="15.75" customHeight="1" x14ac:dyDescent="0.25">
      <c r="A4" s="1127" t="str">
        <f>'ETCA-I-09'!A4:I4</f>
        <v>Del 01 de Enero  al 31 de Diciembre de 2018</v>
      </c>
      <c r="B4" s="1127"/>
      <c r="C4" s="1127"/>
      <c r="D4" s="1127"/>
      <c r="E4" s="1127"/>
      <c r="F4" s="1127"/>
      <c r="G4" s="1127"/>
      <c r="H4" s="1127"/>
      <c r="I4" s="1127"/>
      <c r="J4" s="1127"/>
      <c r="K4" s="1127"/>
    </row>
    <row r="5" spans="1:11" ht="15.75" thickBot="1" x14ac:dyDescent="0.3">
      <c r="A5" s="1128" t="s">
        <v>89</v>
      </c>
      <c r="B5" s="1128"/>
      <c r="C5" s="1128"/>
      <c r="D5" s="1128"/>
      <c r="E5" s="1128"/>
      <c r="F5" s="1128"/>
      <c r="G5" s="1128"/>
      <c r="H5" s="1128"/>
      <c r="I5" s="1128"/>
      <c r="J5" s="1128"/>
      <c r="K5" s="1128"/>
    </row>
    <row r="6" spans="1:11" ht="115.5" thickBot="1" x14ac:dyDescent="0.3">
      <c r="A6" s="506" t="s">
        <v>372</v>
      </c>
      <c r="B6" s="507" t="s">
        <v>373</v>
      </c>
      <c r="C6" s="507" t="s">
        <v>374</v>
      </c>
      <c r="D6" s="507" t="s">
        <v>375</v>
      </c>
      <c r="E6" s="507" t="s">
        <v>376</v>
      </c>
      <c r="F6" s="507" t="s">
        <v>377</v>
      </c>
      <c r="G6" s="507" t="s">
        <v>378</v>
      </c>
      <c r="H6" s="507" t="s">
        <v>379</v>
      </c>
      <c r="I6" s="708" t="s">
        <v>1081</v>
      </c>
      <c r="J6" s="708" t="s">
        <v>1082</v>
      </c>
      <c r="K6" s="708" t="s">
        <v>1083</v>
      </c>
    </row>
    <row r="7" spans="1:11" x14ac:dyDescent="0.25">
      <c r="A7" s="499"/>
      <c r="B7" s="501"/>
      <c r="C7" s="501"/>
      <c r="D7" s="501"/>
      <c r="E7" s="501"/>
      <c r="F7" s="501"/>
      <c r="G7" s="501"/>
      <c r="H7" s="501"/>
      <c r="I7" s="501"/>
      <c r="J7" s="501"/>
      <c r="K7" s="501"/>
    </row>
    <row r="8" spans="1:11" ht="25.5" x14ac:dyDescent="0.25">
      <c r="A8" s="508" t="s">
        <v>380</v>
      </c>
      <c r="B8" s="555">
        <f t="shared" ref="B8:J8" si="0">B9+B10+B11+B12</f>
        <v>0</v>
      </c>
      <c r="C8" s="555">
        <f t="shared" si="0"/>
        <v>0</v>
      </c>
      <c r="D8" s="555">
        <f t="shared" si="0"/>
        <v>0</v>
      </c>
      <c r="E8" s="555">
        <f t="shared" si="0"/>
        <v>0</v>
      </c>
      <c r="F8" s="555">
        <f t="shared" si="0"/>
        <v>0</v>
      </c>
      <c r="G8" s="555">
        <f t="shared" si="0"/>
        <v>0</v>
      </c>
      <c r="H8" s="555">
        <f t="shared" si="0"/>
        <v>0</v>
      </c>
      <c r="I8" s="555">
        <f t="shared" si="0"/>
        <v>0</v>
      </c>
      <c r="J8" s="555">
        <f t="shared" si="0"/>
        <v>0</v>
      </c>
      <c r="K8" s="555">
        <f>E8-J8</f>
        <v>0</v>
      </c>
    </row>
    <row r="9" spans="1:11" x14ac:dyDescent="0.25">
      <c r="A9" s="509" t="s">
        <v>381</v>
      </c>
      <c r="B9" s="566">
        <v>0</v>
      </c>
      <c r="C9" s="566">
        <v>0</v>
      </c>
      <c r="D9" s="566">
        <v>0</v>
      </c>
      <c r="E9" s="566">
        <v>0</v>
      </c>
      <c r="F9" s="566">
        <v>0</v>
      </c>
      <c r="G9" s="566">
        <v>0</v>
      </c>
      <c r="H9" s="566">
        <v>0</v>
      </c>
      <c r="I9" s="566">
        <v>0</v>
      </c>
      <c r="J9" s="566">
        <v>0</v>
      </c>
      <c r="K9" s="555">
        <f t="shared" ref="K9:K12" si="1">E9-J9</f>
        <v>0</v>
      </c>
    </row>
    <row r="10" spans="1:11" x14ac:dyDescent="0.25">
      <c r="A10" s="509" t="s">
        <v>382</v>
      </c>
      <c r="B10" s="566">
        <v>0</v>
      </c>
      <c r="C10" s="566"/>
      <c r="D10" s="566"/>
      <c r="E10" s="566">
        <v>0</v>
      </c>
      <c r="F10" s="566"/>
      <c r="G10" s="566"/>
      <c r="H10" s="566"/>
      <c r="I10" s="566"/>
      <c r="J10" s="566">
        <v>0</v>
      </c>
      <c r="K10" s="555">
        <f t="shared" si="1"/>
        <v>0</v>
      </c>
    </row>
    <row r="11" spans="1:11" x14ac:dyDescent="0.25">
      <c r="A11" s="509" t="s">
        <v>383</v>
      </c>
      <c r="B11" s="566">
        <v>0</v>
      </c>
      <c r="C11" s="566">
        <v>0</v>
      </c>
      <c r="D11" s="566">
        <v>0</v>
      </c>
      <c r="E11" s="566">
        <v>0</v>
      </c>
      <c r="F11" s="566">
        <v>0</v>
      </c>
      <c r="G11" s="566">
        <v>0</v>
      </c>
      <c r="H11" s="566">
        <v>0</v>
      </c>
      <c r="I11" s="566">
        <v>0</v>
      </c>
      <c r="J11" s="566">
        <v>0</v>
      </c>
      <c r="K11" s="555">
        <f t="shared" si="1"/>
        <v>0</v>
      </c>
    </row>
    <row r="12" spans="1:11" x14ac:dyDescent="0.25">
      <c r="A12" s="509" t="s">
        <v>384</v>
      </c>
      <c r="B12" s="566">
        <v>0</v>
      </c>
      <c r="C12" s="566"/>
      <c r="D12" s="566"/>
      <c r="E12" s="566">
        <v>0</v>
      </c>
      <c r="F12" s="566"/>
      <c r="G12" s="566"/>
      <c r="H12" s="566"/>
      <c r="I12" s="566"/>
      <c r="J12" s="566">
        <v>0</v>
      </c>
      <c r="K12" s="555">
        <f t="shared" si="1"/>
        <v>0</v>
      </c>
    </row>
    <row r="13" spans="1:11" x14ac:dyDescent="0.25">
      <c r="A13" s="500"/>
      <c r="B13" s="555"/>
      <c r="C13" s="555" t="s">
        <v>1099</v>
      </c>
      <c r="D13" s="555"/>
      <c r="E13" s="555"/>
      <c r="F13" s="555"/>
      <c r="G13" s="555"/>
      <c r="H13" s="555"/>
      <c r="I13" s="555" t="s">
        <v>1099</v>
      </c>
      <c r="J13" s="555"/>
      <c r="K13" s="555"/>
    </row>
    <row r="14" spans="1:11" ht="25.5" x14ac:dyDescent="0.25">
      <c r="A14" s="508" t="s">
        <v>385</v>
      </c>
      <c r="B14" s="555">
        <f t="shared" ref="B14:J14" si="2">B15+B16+B17+B18</f>
        <v>0</v>
      </c>
      <c r="C14" s="555">
        <f t="shared" si="2"/>
        <v>0</v>
      </c>
      <c r="D14" s="555">
        <f t="shared" si="2"/>
        <v>0</v>
      </c>
      <c r="E14" s="555">
        <f t="shared" si="2"/>
        <v>0</v>
      </c>
      <c r="F14" s="555">
        <f t="shared" si="2"/>
        <v>0</v>
      </c>
      <c r="G14" s="555">
        <f t="shared" si="2"/>
        <v>0</v>
      </c>
      <c r="H14" s="555">
        <f t="shared" si="2"/>
        <v>0</v>
      </c>
      <c r="I14" s="555">
        <f t="shared" si="2"/>
        <v>0</v>
      </c>
      <c r="J14" s="555">
        <f t="shared" si="2"/>
        <v>0</v>
      </c>
      <c r="K14" s="555">
        <f>E14-J14</f>
        <v>0</v>
      </c>
    </row>
    <row r="15" spans="1:11" x14ac:dyDescent="0.25">
      <c r="A15" s="509" t="s">
        <v>386</v>
      </c>
      <c r="B15" s="566">
        <v>0</v>
      </c>
      <c r="C15" s="566"/>
      <c r="D15" s="566"/>
      <c r="E15" s="566">
        <v>0</v>
      </c>
      <c r="F15" s="566"/>
      <c r="G15" s="566"/>
      <c r="H15" s="566"/>
      <c r="I15" s="566"/>
      <c r="J15" s="566"/>
      <c r="K15" s="555">
        <f t="shared" ref="K15:K18" si="3">E15-J15</f>
        <v>0</v>
      </c>
    </row>
    <row r="16" spans="1:11" x14ac:dyDescent="0.25">
      <c r="A16" s="509" t="s">
        <v>387</v>
      </c>
      <c r="B16" s="566">
        <v>0</v>
      </c>
      <c r="C16" s="566"/>
      <c r="D16" s="566">
        <v>0</v>
      </c>
      <c r="E16" s="566">
        <v>0</v>
      </c>
      <c r="F16" s="566">
        <v>0</v>
      </c>
      <c r="G16" s="566">
        <v>0</v>
      </c>
      <c r="H16" s="566">
        <v>0</v>
      </c>
      <c r="I16" s="566">
        <v>0</v>
      </c>
      <c r="J16" s="566">
        <v>0</v>
      </c>
      <c r="K16" s="555">
        <f t="shared" si="3"/>
        <v>0</v>
      </c>
    </row>
    <row r="17" spans="1:11" x14ac:dyDescent="0.25">
      <c r="A17" s="509" t="s">
        <v>388</v>
      </c>
      <c r="B17" s="566">
        <v>0</v>
      </c>
      <c r="C17" s="566">
        <v>0</v>
      </c>
      <c r="D17" s="566"/>
      <c r="E17" s="566">
        <v>0</v>
      </c>
      <c r="F17" s="566"/>
      <c r="G17" s="566"/>
      <c r="H17" s="566"/>
      <c r="I17" s="566"/>
      <c r="J17" s="566"/>
      <c r="K17" s="555">
        <f t="shared" si="3"/>
        <v>0</v>
      </c>
    </row>
    <row r="18" spans="1:11" x14ac:dyDescent="0.25">
      <c r="A18" s="509" t="s">
        <v>389</v>
      </c>
      <c r="B18" s="566">
        <v>0</v>
      </c>
      <c r="C18" s="566"/>
      <c r="D18" s="566"/>
      <c r="E18" s="566">
        <v>0</v>
      </c>
      <c r="F18" s="566"/>
      <c r="G18" s="566"/>
      <c r="H18" s="566"/>
      <c r="I18" s="566"/>
      <c r="J18" s="566"/>
      <c r="K18" s="555">
        <f t="shared" si="3"/>
        <v>0</v>
      </c>
    </row>
    <row r="19" spans="1:11" x14ac:dyDescent="0.25">
      <c r="A19" s="500"/>
      <c r="B19" s="555">
        <v>0</v>
      </c>
      <c r="C19" s="555" t="s">
        <v>1099</v>
      </c>
      <c r="D19" s="555"/>
      <c r="E19" s="555"/>
      <c r="F19" s="555"/>
      <c r="G19" s="555"/>
      <c r="H19" s="555"/>
      <c r="I19" s="555" t="s">
        <v>1099</v>
      </c>
      <c r="J19" s="555"/>
      <c r="K19" s="567"/>
    </row>
    <row r="20" spans="1:11" ht="38.25" x14ac:dyDescent="0.25">
      <c r="A20" s="508" t="s">
        <v>390</v>
      </c>
      <c r="B20" s="555">
        <f>B8+B14</f>
        <v>0</v>
      </c>
      <c r="C20" s="555">
        <f t="shared" ref="C20:J20" si="4">C8+C14</f>
        <v>0</v>
      </c>
      <c r="D20" s="555">
        <f t="shared" si="4"/>
        <v>0</v>
      </c>
      <c r="E20" s="555">
        <f t="shared" si="4"/>
        <v>0</v>
      </c>
      <c r="F20" s="555">
        <f t="shared" si="4"/>
        <v>0</v>
      </c>
      <c r="G20" s="555">
        <f t="shared" si="4"/>
        <v>0</v>
      </c>
      <c r="H20" s="555">
        <f t="shared" si="4"/>
        <v>0</v>
      </c>
      <c r="I20" s="555">
        <f t="shared" si="4"/>
        <v>0</v>
      </c>
      <c r="J20" s="555">
        <f t="shared" si="4"/>
        <v>0</v>
      </c>
      <c r="K20" s="555">
        <f>E20-J20</f>
        <v>0</v>
      </c>
    </row>
    <row r="21" spans="1:11" ht="15.75" thickBot="1" x14ac:dyDescent="0.3">
      <c r="A21" s="510"/>
      <c r="B21" s="511"/>
      <c r="C21" s="511"/>
      <c r="D21" s="511"/>
      <c r="E21" s="511"/>
      <c r="F21" s="511"/>
      <c r="G21" s="511"/>
      <c r="H21" s="511"/>
      <c r="I21" s="511"/>
      <c r="J21" s="511"/>
      <c r="K21" s="511"/>
    </row>
    <row r="22" spans="1:11" x14ac:dyDescent="0.25">
      <c r="A22" s="486" t="s">
        <v>257</v>
      </c>
    </row>
    <row r="26" spans="1:11" x14ac:dyDescent="0.25">
      <c r="E26" s="720" t="s">
        <v>1094</v>
      </c>
    </row>
    <row r="27" spans="1:11" x14ac:dyDescent="0.25">
      <c r="E27" s="720" t="s">
        <v>1095</v>
      </c>
    </row>
    <row r="28" spans="1:11" x14ac:dyDescent="0.25">
      <c r="E28" s="720" t="s">
        <v>1096</v>
      </c>
    </row>
  </sheetData>
  <mergeCells count="5">
    <mergeCell ref="A3:K3"/>
    <mergeCell ref="A1:K1"/>
    <mergeCell ref="A2:K2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50"/>
  <sheetViews>
    <sheetView view="pageBreakPreview" zoomScale="90" zoomScaleNormal="100" zoomScaleSheetLayoutView="90" workbookViewId="0">
      <selection activeCell="H10" sqref="H10"/>
    </sheetView>
  </sheetViews>
  <sheetFormatPr baseColWidth="10" defaultColWidth="11.28515625" defaultRowHeight="16.5" x14ac:dyDescent="0.3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 x14ac:dyDescent="0.3">
      <c r="A1" s="1157" t="s">
        <v>25</v>
      </c>
      <c r="B1" s="1157"/>
      <c r="C1" s="1157"/>
      <c r="D1" s="1157"/>
      <c r="E1" s="1157"/>
      <c r="F1" s="1157"/>
      <c r="G1" s="1157"/>
      <c r="H1" s="1157"/>
      <c r="I1" s="1157"/>
    </row>
    <row r="2" spans="1:9" x14ac:dyDescent="0.3">
      <c r="A2" s="1159" t="s">
        <v>8</v>
      </c>
      <c r="B2" s="1159"/>
      <c r="C2" s="1159"/>
      <c r="D2" s="1159"/>
      <c r="E2" s="1159"/>
      <c r="F2" s="1159"/>
      <c r="G2" s="1159"/>
      <c r="H2" s="1159"/>
      <c r="I2" s="1159"/>
    </row>
    <row r="3" spans="1:9" x14ac:dyDescent="0.3">
      <c r="A3" s="1158" t="str">
        <f>'ETCA-I-01'!A3:G3</f>
        <v>Centro de Evaluacion y Control de Confianza del Estado de Sonora</v>
      </c>
      <c r="B3" s="1158"/>
      <c r="C3" s="1158"/>
      <c r="D3" s="1158"/>
      <c r="E3" s="1158"/>
      <c r="F3" s="1158"/>
      <c r="G3" s="1158"/>
      <c r="H3" s="1158"/>
      <c r="I3" s="1158"/>
    </row>
    <row r="4" spans="1:9" x14ac:dyDescent="0.3">
      <c r="A4" s="1158" t="str">
        <f>'ETCA-I-01'!A4:G4</f>
        <v>Al 31 de Diciembre de 2018</v>
      </c>
      <c r="B4" s="1158"/>
      <c r="C4" s="1158"/>
      <c r="D4" s="1158"/>
      <c r="E4" s="1158"/>
      <c r="F4" s="1158"/>
      <c r="G4" s="1158"/>
      <c r="H4" s="1158"/>
      <c r="I4" s="1158"/>
    </row>
    <row r="5" spans="1:9" ht="18" customHeight="1" thickBot="1" x14ac:dyDescent="0.35">
      <c r="A5" s="5"/>
      <c r="B5" s="1160" t="s">
        <v>391</v>
      </c>
      <c r="C5" s="1160"/>
      <c r="D5" s="1160"/>
      <c r="E5" s="1160"/>
      <c r="F5" s="1160"/>
      <c r="G5" s="1160"/>
      <c r="H5" s="295"/>
      <c r="I5" s="5"/>
    </row>
    <row r="6" spans="1:9" x14ac:dyDescent="0.3">
      <c r="A6" s="7"/>
      <c r="B6" s="8"/>
      <c r="C6" s="8"/>
      <c r="D6" s="8"/>
      <c r="E6" s="8"/>
      <c r="F6" s="8"/>
      <c r="G6" s="8"/>
      <c r="H6" s="8"/>
      <c r="I6" s="9"/>
    </row>
    <row r="7" spans="1:9" x14ac:dyDescent="0.3">
      <c r="A7" s="10"/>
      <c r="B7" s="11"/>
      <c r="C7" s="11"/>
      <c r="D7" s="11"/>
      <c r="E7" s="11"/>
      <c r="F7" s="11"/>
      <c r="G7" s="11"/>
      <c r="H7" s="11"/>
      <c r="I7" s="12"/>
    </row>
    <row r="8" spans="1:9" x14ac:dyDescent="0.3">
      <c r="A8" s="13" t="s">
        <v>392</v>
      </c>
      <c r="B8" s="11"/>
      <c r="C8" s="11"/>
      <c r="D8" s="11"/>
      <c r="E8" s="11"/>
      <c r="F8" s="11"/>
      <c r="G8" s="11"/>
      <c r="H8" s="11"/>
      <c r="I8" s="12"/>
    </row>
    <row r="9" spans="1:9" x14ac:dyDescent="0.3">
      <c r="A9" s="13"/>
      <c r="B9" s="11"/>
      <c r="C9" s="11" t="s">
        <v>1099</v>
      </c>
      <c r="D9" s="11"/>
      <c r="E9" s="11"/>
      <c r="F9" s="11"/>
      <c r="G9" s="11"/>
      <c r="H9" s="11" t="s">
        <v>1099</v>
      </c>
      <c r="I9" s="12"/>
    </row>
    <row r="10" spans="1:9" x14ac:dyDescent="0.3">
      <c r="A10" s="13"/>
      <c r="B10" s="11"/>
      <c r="C10" s="11"/>
      <c r="D10" s="11"/>
      <c r="E10" s="11"/>
      <c r="F10" s="11"/>
      <c r="G10" s="11"/>
      <c r="H10" s="11"/>
      <c r="I10" s="12"/>
    </row>
    <row r="11" spans="1:9" x14ac:dyDescent="0.3">
      <c r="A11" s="13"/>
      <c r="B11" s="11"/>
      <c r="C11" s="11"/>
      <c r="D11" s="11"/>
      <c r="E11" s="11"/>
      <c r="F11" s="11"/>
      <c r="G11" s="11"/>
      <c r="H11" s="11"/>
      <c r="I11" s="12"/>
    </row>
    <row r="12" spans="1:9" x14ac:dyDescent="0.3">
      <c r="A12" s="13"/>
      <c r="B12" s="11"/>
      <c r="C12" s="11"/>
      <c r="D12" s="11"/>
      <c r="E12" s="11"/>
      <c r="F12" s="11"/>
      <c r="G12" s="11"/>
      <c r="H12" s="11"/>
      <c r="I12" s="12"/>
    </row>
    <row r="13" spans="1:9" ht="15.75" customHeight="1" x14ac:dyDescent="0.3">
      <c r="A13" s="10"/>
      <c r="B13" s="11"/>
      <c r="C13" s="14"/>
      <c r="D13" s="14"/>
      <c r="E13" s="14"/>
      <c r="F13" s="14"/>
      <c r="G13" s="14"/>
      <c r="H13" s="14"/>
      <c r="I13" s="12"/>
    </row>
    <row r="14" spans="1:9" ht="15" customHeight="1" thickBot="1" x14ac:dyDescent="0.35">
      <c r="A14" s="15"/>
      <c r="B14" s="1"/>
      <c r="C14" s="16"/>
      <c r="D14" s="16"/>
      <c r="E14" s="16"/>
      <c r="F14" s="16"/>
      <c r="G14" s="16"/>
      <c r="H14" s="16"/>
      <c r="I14" s="2"/>
    </row>
    <row r="15" spans="1:9" ht="15" customHeight="1" thickBot="1" x14ac:dyDescent="0.35">
      <c r="A15" s="10"/>
      <c r="B15" s="11"/>
      <c r="C15" s="14"/>
      <c r="D15" s="14"/>
      <c r="E15" s="14"/>
      <c r="F15" s="14"/>
      <c r="G15" s="14"/>
      <c r="H15" s="14"/>
      <c r="I15" s="12"/>
    </row>
    <row r="16" spans="1:9" ht="15" customHeight="1" x14ac:dyDescent="0.3">
      <c r="A16" s="10"/>
      <c r="B16" s="11"/>
      <c r="C16" s="1148" t="s">
        <v>393</v>
      </c>
      <c r="D16" s="1149"/>
      <c r="E16" s="1149"/>
      <c r="F16" s="1149"/>
      <c r="G16" s="1149"/>
      <c r="H16" s="1150"/>
      <c r="I16" s="12"/>
    </row>
    <row r="17" spans="1:9" ht="15" customHeight="1" x14ac:dyDescent="0.3">
      <c r="A17" s="10"/>
      <c r="B17" s="11"/>
      <c r="C17" s="1151"/>
      <c r="D17" s="1152"/>
      <c r="E17" s="1152"/>
      <c r="F17" s="1152"/>
      <c r="G17" s="1152"/>
      <c r="H17" s="1153"/>
      <c r="I17" s="12"/>
    </row>
    <row r="18" spans="1:9" ht="15" customHeight="1" x14ac:dyDescent="0.3">
      <c r="A18" s="10"/>
      <c r="B18" s="11"/>
      <c r="C18" s="1151"/>
      <c r="D18" s="1152"/>
      <c r="E18" s="1152"/>
      <c r="F18" s="1152"/>
      <c r="G18" s="1152"/>
      <c r="H18" s="1153"/>
      <c r="I18" s="12"/>
    </row>
    <row r="19" spans="1:9" ht="15" customHeight="1" x14ac:dyDescent="0.3">
      <c r="A19" s="13" t="s">
        <v>394</v>
      </c>
      <c r="B19" s="11"/>
      <c r="C19" s="1151"/>
      <c r="D19" s="1152"/>
      <c r="E19" s="1152"/>
      <c r="F19" s="1152"/>
      <c r="G19" s="1152"/>
      <c r="H19" s="1153"/>
      <c r="I19" s="12"/>
    </row>
    <row r="20" spans="1:9" ht="15" customHeight="1" x14ac:dyDescent="0.3">
      <c r="A20" s="10"/>
      <c r="B20" s="11"/>
      <c r="C20" s="1151"/>
      <c r="D20" s="1152"/>
      <c r="E20" s="1152"/>
      <c r="F20" s="1152"/>
      <c r="G20" s="1152"/>
      <c r="H20" s="1153"/>
      <c r="I20" s="12"/>
    </row>
    <row r="21" spans="1:9" ht="15" customHeight="1" x14ac:dyDescent="0.3">
      <c r="A21" s="10"/>
      <c r="B21" s="11"/>
      <c r="C21" s="1151"/>
      <c r="D21" s="1152"/>
      <c r="E21" s="1152"/>
      <c r="F21" s="1152"/>
      <c r="G21" s="1152"/>
      <c r="H21" s="1153"/>
      <c r="I21" s="12"/>
    </row>
    <row r="22" spans="1:9" ht="15" customHeight="1" x14ac:dyDescent="0.3">
      <c r="A22" s="10"/>
      <c r="B22" s="11"/>
      <c r="C22" s="1151"/>
      <c r="D22" s="1152"/>
      <c r="E22" s="1152"/>
      <c r="F22" s="1152"/>
      <c r="G22" s="1152"/>
      <c r="H22" s="1153"/>
      <c r="I22" s="12"/>
    </row>
    <row r="23" spans="1:9" ht="15" customHeight="1" x14ac:dyDescent="0.3">
      <c r="A23" s="10"/>
      <c r="B23" s="11"/>
      <c r="C23" s="1151"/>
      <c r="D23" s="1152"/>
      <c r="E23" s="1152"/>
      <c r="F23" s="1152"/>
      <c r="G23" s="1152"/>
      <c r="H23" s="1153"/>
      <c r="I23" s="12"/>
    </row>
    <row r="24" spans="1:9" ht="15" customHeight="1" x14ac:dyDescent="0.3">
      <c r="A24" s="10"/>
      <c r="B24" s="11"/>
      <c r="C24" s="1151"/>
      <c r="D24" s="1152"/>
      <c r="E24" s="1152"/>
      <c r="F24" s="1152"/>
      <c r="G24" s="1152"/>
      <c r="H24" s="1153"/>
      <c r="I24" s="12"/>
    </row>
    <row r="25" spans="1:9" ht="15" customHeight="1" x14ac:dyDescent="0.3">
      <c r="A25" s="10"/>
      <c r="B25" s="11"/>
      <c r="C25" s="1151"/>
      <c r="D25" s="1152"/>
      <c r="E25" s="1152"/>
      <c r="F25" s="1152"/>
      <c r="G25" s="1152"/>
      <c r="H25" s="1153"/>
      <c r="I25" s="12"/>
    </row>
    <row r="26" spans="1:9" ht="15" customHeight="1" x14ac:dyDescent="0.3">
      <c r="A26" s="10"/>
      <c r="B26" s="11"/>
      <c r="C26" s="1151"/>
      <c r="D26" s="1152"/>
      <c r="E26" s="1152"/>
      <c r="F26" s="1152"/>
      <c r="G26" s="1152"/>
      <c r="H26" s="1153"/>
      <c r="I26" s="12"/>
    </row>
    <row r="27" spans="1:9" ht="14.25" customHeight="1" x14ac:dyDescent="0.3">
      <c r="A27" s="10"/>
      <c r="B27" s="11"/>
      <c r="C27" s="1151"/>
      <c r="D27" s="1152"/>
      <c r="E27" s="1152"/>
      <c r="F27" s="1152"/>
      <c r="G27" s="1152"/>
      <c r="H27" s="1153"/>
      <c r="I27" s="12"/>
    </row>
    <row r="28" spans="1:9" ht="15.75" customHeight="1" x14ac:dyDescent="0.3">
      <c r="A28" s="10"/>
      <c r="B28" s="11"/>
      <c r="C28" s="1151"/>
      <c r="D28" s="1152"/>
      <c r="E28" s="1152"/>
      <c r="F28" s="1152"/>
      <c r="G28" s="1152"/>
      <c r="H28" s="1153"/>
      <c r="I28" s="12"/>
    </row>
    <row r="29" spans="1:9" x14ac:dyDescent="0.3">
      <c r="A29" s="10"/>
      <c r="B29" s="11"/>
      <c r="C29" s="1151"/>
      <c r="D29" s="1152"/>
      <c r="E29" s="1152"/>
      <c r="F29" s="1152"/>
      <c r="G29" s="1152"/>
      <c r="H29" s="1153"/>
      <c r="I29" s="12"/>
    </row>
    <row r="30" spans="1:9" ht="17.25" thickBot="1" x14ac:dyDescent="0.35">
      <c r="A30" s="10"/>
      <c r="B30" s="11"/>
      <c r="C30" s="1154"/>
      <c r="D30" s="1155"/>
      <c r="E30" s="1155"/>
      <c r="F30" s="1155"/>
      <c r="G30" s="1155"/>
      <c r="H30" s="1156"/>
      <c r="I30" s="12"/>
    </row>
    <row r="31" spans="1:9" ht="17.25" thickBot="1" x14ac:dyDescent="0.35">
      <c r="A31" s="15"/>
      <c r="B31" s="1"/>
      <c r="C31" s="1"/>
      <c r="D31" s="1"/>
      <c r="E31" s="1"/>
      <c r="F31" s="1"/>
      <c r="G31" s="1"/>
      <c r="H31" s="1"/>
      <c r="I31" s="2"/>
    </row>
    <row r="32" spans="1:9" x14ac:dyDescent="0.3">
      <c r="A32" s="10"/>
      <c r="B32" s="11"/>
      <c r="C32" s="11"/>
      <c r="D32" s="11"/>
      <c r="E32" s="11"/>
      <c r="F32" s="11"/>
      <c r="G32" s="11"/>
      <c r="H32" s="11"/>
      <c r="I32" s="12"/>
    </row>
    <row r="33" spans="1:9" x14ac:dyDescent="0.3">
      <c r="A33" s="13" t="s">
        <v>395</v>
      </c>
      <c r="B33" s="11"/>
      <c r="C33" s="11"/>
      <c r="D33" s="11"/>
      <c r="E33" s="11"/>
      <c r="F33" s="11"/>
      <c r="G33" s="11"/>
      <c r="H33" s="11"/>
      <c r="I33" s="12"/>
    </row>
    <row r="34" spans="1:9" x14ac:dyDescent="0.3">
      <c r="A34" s="10"/>
      <c r="B34" s="11"/>
      <c r="C34" s="11"/>
      <c r="D34" s="11"/>
      <c r="E34" s="11"/>
      <c r="F34" s="11"/>
      <c r="G34" s="11"/>
      <c r="H34" s="11"/>
      <c r="I34" s="12"/>
    </row>
    <row r="35" spans="1:9" x14ac:dyDescent="0.3">
      <c r="A35" s="10"/>
      <c r="B35" s="11"/>
      <c r="C35" s="11"/>
      <c r="D35" s="11"/>
      <c r="E35" s="11"/>
      <c r="F35" s="11"/>
      <c r="G35" s="11"/>
      <c r="H35" s="11"/>
      <c r="I35" s="12"/>
    </row>
    <row r="36" spans="1:9" x14ac:dyDescent="0.3">
      <c r="A36" s="10"/>
      <c r="B36" s="11" t="s">
        <v>1099</v>
      </c>
      <c r="C36" s="11"/>
      <c r="D36" s="11"/>
      <c r="E36" s="11"/>
      <c r="F36" s="11"/>
      <c r="G36" s="11" t="s">
        <v>1099</v>
      </c>
      <c r="H36" s="11"/>
      <c r="I36" s="12"/>
    </row>
    <row r="37" spans="1:9" x14ac:dyDescent="0.3">
      <c r="A37" s="10"/>
      <c r="B37" s="11"/>
      <c r="C37" s="11"/>
      <c r="D37" s="11"/>
      <c r="E37" s="11"/>
      <c r="F37" s="11"/>
      <c r="G37" s="11"/>
      <c r="H37" s="11"/>
      <c r="I37" s="12"/>
    </row>
    <row r="38" spans="1:9" x14ac:dyDescent="0.3">
      <c r="A38" s="10"/>
      <c r="B38" s="11"/>
      <c r="C38" s="11"/>
      <c r="D38" s="11"/>
      <c r="E38" s="11"/>
      <c r="F38" s="11"/>
      <c r="G38" s="11"/>
      <c r="H38" s="11"/>
      <c r="I38" s="12"/>
    </row>
    <row r="39" spans="1:9" x14ac:dyDescent="0.3">
      <c r="A39" s="10"/>
      <c r="B39" s="11"/>
      <c r="C39" s="11"/>
      <c r="D39" s="11"/>
      <c r="E39" s="11"/>
      <c r="F39" s="11"/>
      <c r="G39" s="11"/>
      <c r="H39" s="11"/>
      <c r="I39" s="12"/>
    </row>
    <row r="40" spans="1:9" x14ac:dyDescent="0.3">
      <c r="A40" s="10"/>
      <c r="B40" s="11"/>
      <c r="C40" s="11"/>
      <c r="D40" s="11"/>
      <c r="E40" s="11"/>
      <c r="F40" s="11"/>
      <c r="G40" s="11"/>
      <c r="H40" s="11"/>
      <c r="I40" s="12"/>
    </row>
    <row r="41" spans="1:9" ht="17.25" thickBot="1" x14ac:dyDescent="0.35">
      <c r="A41" s="15"/>
      <c r="B41" s="1"/>
      <c r="C41" s="1"/>
      <c r="D41" s="1"/>
      <c r="E41" s="1"/>
      <c r="F41" s="1"/>
      <c r="G41" s="1"/>
      <c r="H41" s="1"/>
      <c r="I41" s="2"/>
    </row>
    <row r="42" spans="1:9" x14ac:dyDescent="0.3">
      <c r="A42" s="3" t="s">
        <v>257</v>
      </c>
    </row>
    <row r="48" spans="1:9" x14ac:dyDescent="0.3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3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3">
      <c r="A50" s="11"/>
      <c r="B50" s="11"/>
      <c r="C50" s="11"/>
      <c r="D50" s="11"/>
      <c r="E50" s="11"/>
      <c r="F50" s="11"/>
      <c r="G50" s="11"/>
      <c r="H50" s="11"/>
      <c r="I50" s="11"/>
    </row>
  </sheetData>
  <mergeCells count="6">
    <mergeCell ref="C16:H30"/>
    <mergeCell ref="A1:I1"/>
    <mergeCell ref="A3:I3"/>
    <mergeCell ref="A2:I2"/>
    <mergeCell ref="A4:I4"/>
    <mergeCell ref="B5:G5"/>
  </mergeCells>
  <pageMargins left="0.42" right="0.32" top="0.54" bottom="0.74803149606299213" header="0.31496062992125984" footer="0.31496062992125984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50"/>
  <sheetViews>
    <sheetView view="pageBreakPreview" zoomScaleNormal="100" zoomScaleSheetLayoutView="100" workbookViewId="0">
      <selection activeCell="I19" sqref="I19"/>
    </sheetView>
  </sheetViews>
  <sheetFormatPr baseColWidth="10" defaultColWidth="11.28515625" defaultRowHeight="16.5" x14ac:dyDescent="0.3"/>
  <cols>
    <col min="1" max="1" width="3.7109375" style="3" customWidth="1"/>
    <col min="2" max="8" width="11.28515625" style="3"/>
    <col min="9" max="9" width="12.28515625" style="3" customWidth="1"/>
    <col min="10" max="16384" width="11.28515625" style="3"/>
  </cols>
  <sheetData>
    <row r="1" spans="1:10" x14ac:dyDescent="0.3">
      <c r="A1" s="1157" t="s">
        <v>25</v>
      </c>
      <c r="B1" s="1157"/>
      <c r="C1" s="1157"/>
      <c r="D1" s="1157"/>
      <c r="E1" s="1157"/>
      <c r="F1" s="1157"/>
      <c r="G1" s="1157"/>
      <c r="H1" s="1157"/>
      <c r="I1" s="1157"/>
      <c r="J1" s="1157"/>
    </row>
    <row r="2" spans="1:10" x14ac:dyDescent="0.3">
      <c r="A2" s="1159" t="s">
        <v>9</v>
      </c>
      <c r="B2" s="1159"/>
      <c r="C2" s="1159"/>
      <c r="D2" s="1159"/>
      <c r="E2" s="1159"/>
      <c r="F2" s="1159"/>
      <c r="G2" s="1159"/>
      <c r="H2" s="1159"/>
      <c r="I2" s="1159"/>
      <c r="J2" s="1159"/>
    </row>
    <row r="3" spans="1:10" x14ac:dyDescent="0.3">
      <c r="A3" s="1158" t="str">
        <f>'ETCA-I-01'!A3:G3</f>
        <v>Centro de Evaluacion y Control de Confianza del Estado de Sonora</v>
      </c>
      <c r="B3" s="1158"/>
      <c r="C3" s="1158"/>
      <c r="D3" s="1158"/>
      <c r="E3" s="1158"/>
      <c r="F3" s="1158"/>
      <c r="G3" s="1158"/>
      <c r="H3" s="1158"/>
      <c r="I3" s="1158"/>
      <c r="J3" s="1158"/>
    </row>
    <row r="4" spans="1:10" x14ac:dyDescent="0.3">
      <c r="A4" s="1158" t="str">
        <f>'ETCA-I-01'!A4:G4</f>
        <v>Al 31 de Diciembre de 2018</v>
      </c>
      <c r="B4" s="1158"/>
      <c r="C4" s="1158"/>
      <c r="D4" s="1158"/>
      <c r="E4" s="1158"/>
      <c r="F4" s="1158"/>
      <c r="G4" s="1158"/>
      <c r="H4" s="1158"/>
      <c r="I4" s="1158"/>
      <c r="J4" s="1158"/>
    </row>
    <row r="5" spans="1:10" ht="18" customHeight="1" thickBot="1" x14ac:dyDescent="0.35">
      <c r="A5" s="1170" t="s">
        <v>396</v>
      </c>
      <c r="B5" s="1170"/>
      <c r="C5" s="1170"/>
      <c r="D5" s="1170"/>
      <c r="E5" s="1170"/>
      <c r="F5" s="1170"/>
      <c r="G5" s="1170"/>
      <c r="H5" s="1170"/>
      <c r="I5" s="4"/>
    </row>
    <row r="6" spans="1:10" x14ac:dyDescent="0.3">
      <c r="A6" s="7"/>
      <c r="B6" s="8"/>
      <c r="C6" s="8"/>
      <c r="D6" s="8"/>
      <c r="E6" s="8"/>
      <c r="F6" s="8"/>
      <c r="G6" s="8"/>
      <c r="H6" s="8"/>
      <c r="I6" s="8"/>
      <c r="J6" s="9"/>
    </row>
    <row r="7" spans="1:10" x14ac:dyDescent="0.3">
      <c r="A7" s="10"/>
      <c r="B7" s="11"/>
      <c r="C7" s="11"/>
      <c r="D7" s="11"/>
      <c r="E7" s="11"/>
      <c r="F7" s="11"/>
      <c r="G7" s="11"/>
      <c r="H7" s="11"/>
      <c r="I7" s="11"/>
      <c r="J7" s="12"/>
    </row>
    <row r="8" spans="1:10" x14ac:dyDescent="0.3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6" customHeight="1" x14ac:dyDescent="0.3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9" customHeight="1" thickBot="1" x14ac:dyDescent="0.35">
      <c r="A10" s="10"/>
      <c r="B10" s="11"/>
      <c r="C10" s="11"/>
      <c r="D10" s="11"/>
      <c r="E10" s="11"/>
      <c r="F10" s="11"/>
      <c r="G10" s="11"/>
      <c r="H10" s="11"/>
      <c r="I10" s="11"/>
      <c r="J10" s="12"/>
    </row>
    <row r="11" spans="1:10" x14ac:dyDescent="0.3">
      <c r="A11" s="10"/>
      <c r="B11" s="11"/>
      <c r="C11" s="1161" t="s">
        <v>397</v>
      </c>
      <c r="D11" s="1162"/>
      <c r="E11" s="1162"/>
      <c r="F11" s="1162"/>
      <c r="G11" s="1162"/>
      <c r="H11" s="1163"/>
      <c r="I11" s="11"/>
      <c r="J11" s="12"/>
    </row>
    <row r="12" spans="1:10" x14ac:dyDescent="0.3">
      <c r="A12" s="10"/>
      <c r="B12" s="11"/>
      <c r="C12" s="1164"/>
      <c r="D12" s="1165"/>
      <c r="E12" s="1165"/>
      <c r="F12" s="1165"/>
      <c r="G12" s="1165"/>
      <c r="H12" s="1166"/>
      <c r="I12" s="11"/>
      <c r="J12" s="12"/>
    </row>
    <row r="13" spans="1:10" x14ac:dyDescent="0.3">
      <c r="A13" s="10"/>
      <c r="B13" s="11"/>
      <c r="C13" s="1164"/>
      <c r="D13" s="1165"/>
      <c r="E13" s="1165"/>
      <c r="F13" s="1165"/>
      <c r="G13" s="1165"/>
      <c r="H13" s="1166"/>
      <c r="I13" s="11"/>
      <c r="J13" s="12"/>
    </row>
    <row r="14" spans="1:10" x14ac:dyDescent="0.3">
      <c r="A14" s="10"/>
      <c r="B14" s="11"/>
      <c r="C14" s="1164"/>
      <c r="D14" s="1165"/>
      <c r="E14" s="1165"/>
      <c r="F14" s="1165"/>
      <c r="G14" s="1165"/>
      <c r="H14" s="1166"/>
      <c r="I14" s="11"/>
      <c r="J14" s="12"/>
    </row>
    <row r="15" spans="1:10" x14ac:dyDescent="0.3">
      <c r="A15" s="10"/>
      <c r="B15" s="11"/>
      <c r="C15" s="1164"/>
      <c r="D15" s="1165"/>
      <c r="E15" s="1165"/>
      <c r="F15" s="1165"/>
      <c r="G15" s="1165"/>
      <c r="H15" s="1166"/>
      <c r="I15" s="11"/>
      <c r="J15" s="12"/>
    </row>
    <row r="16" spans="1:10" x14ac:dyDescent="0.3">
      <c r="A16" s="10"/>
      <c r="B16" s="11"/>
      <c r="C16" s="1164"/>
      <c r="D16" s="1165"/>
      <c r="E16" s="1165"/>
      <c r="F16" s="1165"/>
      <c r="G16" s="1165"/>
      <c r="H16" s="1166"/>
      <c r="I16" s="11"/>
      <c r="J16" s="12"/>
    </row>
    <row r="17" spans="1:10" ht="17.25" thickBot="1" x14ac:dyDescent="0.35">
      <c r="A17" s="10"/>
      <c r="B17" s="11"/>
      <c r="C17" s="1167"/>
      <c r="D17" s="1168"/>
      <c r="E17" s="1168"/>
      <c r="F17" s="1168"/>
      <c r="G17" s="1168"/>
      <c r="H17" s="1169"/>
      <c r="I17" s="11"/>
      <c r="J17" s="12"/>
    </row>
    <row r="18" spans="1:10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2"/>
    </row>
    <row r="19" spans="1:10" x14ac:dyDescent="0.3">
      <c r="A19" s="10"/>
      <c r="B19" s="11"/>
      <c r="C19" s="18" t="s">
        <v>398</v>
      </c>
      <c r="D19" s="11"/>
      <c r="E19" s="11"/>
      <c r="F19" s="11"/>
      <c r="G19" s="11"/>
      <c r="H19" s="11"/>
      <c r="I19" s="11"/>
      <c r="J19" s="12"/>
    </row>
    <row r="20" spans="1:10" ht="9.75" customHeight="1" thickBot="1" x14ac:dyDescent="0.35">
      <c r="A20" s="10"/>
      <c r="B20" s="11"/>
      <c r="C20" s="18"/>
      <c r="D20" s="11"/>
      <c r="E20" s="11"/>
      <c r="F20" s="11"/>
      <c r="G20" s="11"/>
      <c r="H20" s="11"/>
      <c r="I20" s="11"/>
      <c r="J20" s="12"/>
    </row>
    <row r="21" spans="1:10" x14ac:dyDescent="0.3">
      <c r="A21" s="10"/>
      <c r="B21" s="11"/>
      <c r="C21" s="19" t="s">
        <v>399</v>
      </c>
      <c r="D21" s="20"/>
      <c r="E21" s="20"/>
      <c r="F21" s="20"/>
      <c r="G21" s="20"/>
      <c r="H21" s="21"/>
      <c r="I21" s="11"/>
      <c r="J21" s="12"/>
    </row>
    <row r="22" spans="1:10" x14ac:dyDescent="0.3">
      <c r="A22" s="10"/>
      <c r="B22" s="11"/>
      <c r="C22" s="22" t="s">
        <v>400</v>
      </c>
      <c r="D22" s="23"/>
      <c r="E22" s="23"/>
      <c r="F22" s="23"/>
      <c r="G22" s="23"/>
      <c r="H22" s="24"/>
      <c r="I22" s="11"/>
      <c r="J22" s="12"/>
    </row>
    <row r="23" spans="1:10" x14ac:dyDescent="0.3">
      <c r="A23" s="10"/>
      <c r="B23" s="11"/>
      <c r="C23" s="22" t="s">
        <v>401</v>
      </c>
      <c r="D23" s="23"/>
      <c r="E23" s="23"/>
      <c r="F23" s="23"/>
      <c r="G23" s="23"/>
      <c r="H23" s="24"/>
      <c r="I23" s="11"/>
      <c r="J23" s="12"/>
    </row>
    <row r="24" spans="1:10" ht="17.25" thickBot="1" x14ac:dyDescent="0.35">
      <c r="A24" s="10"/>
      <c r="B24" s="11"/>
      <c r="C24" s="25" t="s">
        <v>402</v>
      </c>
      <c r="D24" s="26"/>
      <c r="E24" s="26"/>
      <c r="F24" s="26"/>
      <c r="G24" s="26"/>
      <c r="H24" s="27"/>
      <c r="I24" s="11"/>
      <c r="J24" s="12"/>
    </row>
    <row r="25" spans="1:10" x14ac:dyDescent="0.3">
      <c r="A25" s="10"/>
      <c r="B25" s="11"/>
      <c r="C25" s="11"/>
      <c r="D25" s="11"/>
      <c r="E25" s="11"/>
      <c r="F25" s="11"/>
      <c r="G25" s="11"/>
      <c r="H25" s="11"/>
      <c r="I25" s="11"/>
      <c r="J25" s="12"/>
    </row>
    <row r="26" spans="1:10" x14ac:dyDescent="0.3">
      <c r="A26" s="28" t="s">
        <v>403</v>
      </c>
      <c r="B26" s="11" t="s">
        <v>404</v>
      </c>
      <c r="C26" s="11"/>
      <c r="D26" s="11"/>
      <c r="E26" s="11"/>
      <c r="F26" s="11"/>
      <c r="G26" s="11"/>
      <c r="H26" s="11"/>
      <c r="I26" s="11"/>
      <c r="J26" s="12"/>
    </row>
    <row r="27" spans="1:10" x14ac:dyDescent="0.3">
      <c r="A27" s="28" t="s">
        <v>405</v>
      </c>
      <c r="B27" s="11" t="s">
        <v>406</v>
      </c>
      <c r="C27" s="11"/>
      <c r="D27" s="11"/>
      <c r="E27" s="11"/>
      <c r="F27" s="11"/>
      <c r="G27" s="11"/>
      <c r="H27" s="11"/>
      <c r="I27" s="11"/>
      <c r="J27" s="12"/>
    </row>
    <row r="28" spans="1:10" x14ac:dyDescent="0.3">
      <c r="A28" s="28" t="s">
        <v>407</v>
      </c>
      <c r="B28" s="11" t="s">
        <v>408</v>
      </c>
      <c r="C28" s="11"/>
      <c r="D28" s="11"/>
      <c r="E28" s="11"/>
      <c r="F28" s="11"/>
      <c r="G28" s="11"/>
      <c r="H28" s="11"/>
      <c r="I28" s="11"/>
      <c r="J28" s="12"/>
    </row>
    <row r="29" spans="1:10" x14ac:dyDescent="0.3">
      <c r="A29" s="28" t="s">
        <v>409</v>
      </c>
      <c r="B29" s="29" t="s">
        <v>410</v>
      </c>
      <c r="C29" s="11"/>
      <c r="D29" s="11"/>
      <c r="E29" s="11"/>
      <c r="F29" s="11"/>
      <c r="G29" s="11"/>
      <c r="H29" s="11"/>
      <c r="I29" s="11"/>
      <c r="J29" s="12"/>
    </row>
    <row r="30" spans="1:10" x14ac:dyDescent="0.3">
      <c r="A30" s="28" t="s">
        <v>411</v>
      </c>
      <c r="B30" s="29" t="s">
        <v>412</v>
      </c>
      <c r="C30" s="11"/>
      <c r="D30" s="11"/>
      <c r="E30" s="11"/>
      <c r="F30" s="11"/>
      <c r="G30" s="11"/>
      <c r="H30" s="11"/>
      <c r="I30" s="11"/>
      <c r="J30" s="12"/>
    </row>
    <row r="31" spans="1:10" x14ac:dyDescent="0.3">
      <c r="A31" s="28" t="s">
        <v>413</v>
      </c>
      <c r="B31" s="29" t="s">
        <v>414</v>
      </c>
      <c r="C31" s="11"/>
      <c r="D31" s="11"/>
      <c r="E31" s="11"/>
      <c r="F31" s="11"/>
      <c r="G31" s="11"/>
      <c r="H31" s="11"/>
      <c r="I31" s="11"/>
      <c r="J31" s="12"/>
    </row>
    <row r="32" spans="1:10" x14ac:dyDescent="0.3">
      <c r="A32" s="28" t="s">
        <v>415</v>
      </c>
      <c r="B32" s="29" t="s">
        <v>416</v>
      </c>
      <c r="C32" s="11"/>
      <c r="D32" s="11"/>
      <c r="E32" s="11"/>
      <c r="F32" s="11"/>
      <c r="G32" s="11"/>
      <c r="H32" s="11"/>
      <c r="I32" s="11"/>
      <c r="J32" s="12"/>
    </row>
    <row r="33" spans="1:10" x14ac:dyDescent="0.3">
      <c r="A33" s="28" t="s">
        <v>417</v>
      </c>
      <c r="B33" s="29" t="s">
        <v>418</v>
      </c>
      <c r="C33" s="11"/>
      <c r="D33" s="11"/>
      <c r="E33" s="11"/>
      <c r="F33" s="11"/>
      <c r="G33" s="11"/>
      <c r="H33" s="11"/>
      <c r="I33" s="11"/>
      <c r="J33" s="12"/>
    </row>
    <row r="34" spans="1:10" x14ac:dyDescent="0.3">
      <c r="A34" s="28" t="s">
        <v>419</v>
      </c>
      <c r="B34" s="29" t="s">
        <v>420</v>
      </c>
      <c r="C34" s="11"/>
      <c r="D34" s="11"/>
      <c r="E34" s="11"/>
      <c r="F34" s="11"/>
      <c r="G34" s="11"/>
      <c r="H34" s="11"/>
      <c r="I34" s="11"/>
      <c r="J34" s="12"/>
    </row>
    <row r="35" spans="1:10" x14ac:dyDescent="0.3">
      <c r="A35" s="28" t="s">
        <v>421</v>
      </c>
      <c r="B35" s="29" t="s">
        <v>422</v>
      </c>
      <c r="C35" s="11"/>
      <c r="D35" s="11"/>
      <c r="E35" s="11"/>
      <c r="F35" s="11"/>
      <c r="G35" s="11"/>
      <c r="H35" s="11"/>
      <c r="I35" s="11"/>
      <c r="J35" s="12"/>
    </row>
    <row r="36" spans="1:10" x14ac:dyDescent="0.3">
      <c r="A36" s="28" t="s">
        <v>423</v>
      </c>
      <c r="B36" s="29" t="s">
        <v>424</v>
      </c>
      <c r="C36" s="11"/>
      <c r="D36" s="11"/>
      <c r="E36" s="11"/>
      <c r="F36" s="11"/>
      <c r="G36" s="11"/>
      <c r="H36" s="11"/>
      <c r="I36" s="11"/>
      <c r="J36" s="12"/>
    </row>
    <row r="37" spans="1:10" x14ac:dyDescent="0.3">
      <c r="A37" s="28" t="s">
        <v>425</v>
      </c>
      <c r="B37" s="29" t="s">
        <v>426</v>
      </c>
      <c r="C37" s="11"/>
      <c r="D37" s="11"/>
      <c r="E37" s="11"/>
      <c r="F37" s="11"/>
      <c r="G37" s="11"/>
      <c r="H37" s="11"/>
      <c r="I37" s="11"/>
      <c r="J37" s="12"/>
    </row>
    <row r="38" spans="1:10" x14ac:dyDescent="0.3">
      <c r="A38" s="28" t="s">
        <v>427</v>
      </c>
      <c r="B38" s="29" t="s">
        <v>428</v>
      </c>
      <c r="C38" s="11"/>
      <c r="D38" s="11"/>
      <c r="E38" s="11"/>
      <c r="F38" s="11"/>
      <c r="G38" s="11"/>
      <c r="H38" s="11"/>
      <c r="I38" s="11"/>
      <c r="J38" s="12"/>
    </row>
    <row r="39" spans="1:10" x14ac:dyDescent="0.3">
      <c r="A39" s="28" t="s">
        <v>429</v>
      </c>
      <c r="B39" s="29" t="s">
        <v>430</v>
      </c>
      <c r="C39" s="11"/>
      <c r="D39" s="11"/>
      <c r="E39" s="11"/>
      <c r="F39" s="11"/>
      <c r="G39" s="11"/>
      <c r="H39" s="11"/>
      <c r="I39" s="11"/>
      <c r="J39" s="12"/>
    </row>
    <row r="40" spans="1:10" x14ac:dyDescent="0.3">
      <c r="A40" s="28" t="s">
        <v>431</v>
      </c>
      <c r="B40" s="29" t="s">
        <v>432</v>
      </c>
      <c r="C40" s="11"/>
      <c r="D40" s="11"/>
      <c r="E40" s="11"/>
      <c r="F40" s="11"/>
      <c r="G40" s="11"/>
      <c r="H40" s="11"/>
      <c r="I40" s="11"/>
      <c r="J40" s="12"/>
    </row>
    <row r="41" spans="1:10" x14ac:dyDescent="0.3">
      <c r="A41" s="28" t="s">
        <v>433</v>
      </c>
      <c r="B41" s="29" t="s">
        <v>434</v>
      </c>
      <c r="C41" s="11"/>
      <c r="D41" s="11"/>
      <c r="E41" s="11"/>
      <c r="F41" s="11"/>
      <c r="G41" s="11"/>
      <c r="H41" s="11"/>
      <c r="I41" s="11"/>
      <c r="J41" s="12"/>
    </row>
    <row r="42" spans="1:10" x14ac:dyDescent="0.3">
      <c r="A42" s="28" t="s">
        <v>435</v>
      </c>
      <c r="B42" s="29" t="s">
        <v>436</v>
      </c>
      <c r="C42" s="11"/>
      <c r="D42" s="11"/>
      <c r="E42" s="11"/>
      <c r="F42" s="11"/>
      <c r="G42" s="11"/>
      <c r="H42" s="11"/>
      <c r="I42" s="11"/>
      <c r="J42" s="12"/>
    </row>
    <row r="43" spans="1:10" x14ac:dyDescent="0.3">
      <c r="A43" s="10"/>
      <c r="B43" s="11"/>
      <c r="C43" s="11"/>
      <c r="D43" s="11"/>
      <c r="E43" s="11"/>
      <c r="F43" s="11"/>
      <c r="G43" s="11"/>
      <c r="H43" s="11"/>
      <c r="I43" s="11"/>
      <c r="J43" s="12"/>
    </row>
    <row r="44" spans="1:10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2"/>
    </row>
    <row r="45" spans="1:10" x14ac:dyDescent="0.3">
      <c r="A45" s="10"/>
      <c r="B45" s="11"/>
      <c r="C45" s="11"/>
      <c r="D45" s="11"/>
      <c r="E45" s="11"/>
      <c r="F45" s="11"/>
      <c r="G45" s="11"/>
      <c r="H45" s="11"/>
      <c r="I45" s="11"/>
      <c r="J45" s="12"/>
    </row>
    <row r="46" spans="1:10" x14ac:dyDescent="0.3">
      <c r="A46" s="10"/>
      <c r="B46" s="11"/>
      <c r="C46" s="11"/>
      <c r="D46" s="11"/>
      <c r="E46" s="11"/>
      <c r="F46" s="11"/>
      <c r="G46" s="11"/>
      <c r="H46" s="11"/>
      <c r="I46" s="11"/>
      <c r="J46" s="12"/>
    </row>
    <row r="47" spans="1:10" x14ac:dyDescent="0.3">
      <c r="A47" s="10"/>
      <c r="B47" s="11"/>
      <c r="C47" s="11"/>
      <c r="D47" s="11"/>
      <c r="E47" s="11"/>
      <c r="F47" s="11"/>
      <c r="G47" s="11"/>
      <c r="H47" s="11"/>
      <c r="I47" s="11"/>
      <c r="J47" s="12"/>
    </row>
    <row r="48" spans="1:10" x14ac:dyDescent="0.3">
      <c r="A48" s="10"/>
      <c r="B48" s="11"/>
      <c r="C48" s="11"/>
      <c r="D48" s="11"/>
      <c r="E48" s="11"/>
      <c r="F48" s="11"/>
      <c r="G48" s="11"/>
      <c r="H48" s="11"/>
      <c r="I48" s="11"/>
      <c r="J48" s="12"/>
    </row>
    <row r="49" spans="1:10" x14ac:dyDescent="0.3">
      <c r="A49" s="10"/>
      <c r="B49" s="11"/>
      <c r="C49" s="11"/>
      <c r="D49" s="11"/>
      <c r="E49" s="11"/>
      <c r="F49" s="11"/>
      <c r="G49" s="11"/>
      <c r="H49" s="11"/>
      <c r="I49" s="18"/>
      <c r="J49" s="12"/>
    </row>
    <row r="50" spans="1:10" ht="17.25" thickBot="1" x14ac:dyDescent="0.35">
      <c r="A50" s="15"/>
      <c r="B50" s="1"/>
      <c r="C50" s="1"/>
      <c r="D50" s="1"/>
      <c r="E50" s="1"/>
      <c r="F50" s="1"/>
      <c r="G50" s="1"/>
      <c r="H50" s="1"/>
      <c r="I50" s="1"/>
      <c r="J50" s="2"/>
    </row>
  </sheetData>
  <mergeCells count="6">
    <mergeCell ref="C11:H17"/>
    <mergeCell ref="A1:J1"/>
    <mergeCell ref="A2:J2"/>
    <mergeCell ref="A3:J3"/>
    <mergeCell ref="A4:J4"/>
    <mergeCell ref="A5:H5"/>
  </mergeCells>
  <pageMargins left="0.43307086614173229" right="0.35433070866141736" top="0.47" bottom="0.64" header="0.31496062992125984" footer="0.31496062992125984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0"/>
  <sheetViews>
    <sheetView tabSelected="1" view="pageBreakPreview" topLeftCell="A4" zoomScaleNormal="100" zoomScaleSheetLayoutView="100" workbookViewId="0">
      <selection activeCell="E24" sqref="E24"/>
    </sheetView>
  </sheetViews>
  <sheetFormatPr baseColWidth="10" defaultColWidth="11.28515625" defaultRowHeight="16.5" x14ac:dyDescent="0.25"/>
  <cols>
    <col min="1" max="1" width="1.140625" style="214" customWidth="1"/>
    <col min="2" max="2" width="31.7109375" style="214" customWidth="1"/>
    <col min="3" max="4" width="14.28515625" style="103" customWidth="1"/>
    <col min="5" max="5" width="13.140625" style="103" customWidth="1"/>
    <col min="6" max="6" width="14" style="103" customWidth="1"/>
    <col min="7" max="7" width="15" style="103" customWidth="1"/>
    <col min="8" max="8" width="14.28515625" style="103" customWidth="1"/>
    <col min="9" max="9" width="18.140625" style="103" customWidth="1"/>
    <col min="10" max="16384" width="11.28515625" style="103"/>
  </cols>
  <sheetData>
    <row r="1" spans="1:8" x14ac:dyDescent="0.25">
      <c r="A1" s="1109" t="s">
        <v>25</v>
      </c>
      <c r="B1" s="1109"/>
      <c r="C1" s="1109"/>
      <c r="D1" s="1109"/>
      <c r="E1" s="1109"/>
      <c r="F1" s="1109"/>
      <c r="G1" s="1109"/>
      <c r="H1" s="1109"/>
    </row>
    <row r="2" spans="1:8" s="142" customFormat="1" ht="15.75" x14ac:dyDescent="0.25">
      <c r="A2" s="1109" t="s">
        <v>11</v>
      </c>
      <c r="B2" s="1109"/>
      <c r="C2" s="1109"/>
      <c r="D2" s="1109"/>
      <c r="E2" s="1109"/>
      <c r="F2" s="1109"/>
      <c r="G2" s="1109"/>
      <c r="H2" s="1109"/>
    </row>
    <row r="3" spans="1:8" s="142" customFormat="1" ht="15.75" x14ac:dyDescent="0.25">
      <c r="A3" s="1110" t="str">
        <f>'ETCA-I-01'!A3:G3</f>
        <v>Centro de Evaluacion y Control de Confianza del Estado de Sonora</v>
      </c>
      <c r="B3" s="1110"/>
      <c r="C3" s="1110"/>
      <c r="D3" s="1110"/>
      <c r="E3" s="1110"/>
      <c r="F3" s="1110"/>
      <c r="G3" s="1110"/>
      <c r="H3" s="1110"/>
    </row>
    <row r="4" spans="1:8" s="142" customFormat="1" x14ac:dyDescent="0.25">
      <c r="A4" s="1111" t="str">
        <f>'ETCA-I-03'!A4:D4</f>
        <v>Del 01 de Enero  al 31 de Diciembre de 2018</v>
      </c>
      <c r="B4" s="1111"/>
      <c r="C4" s="1111"/>
      <c r="D4" s="1111"/>
      <c r="E4" s="1111"/>
      <c r="F4" s="1111"/>
      <c r="G4" s="1111"/>
      <c r="H4" s="1111"/>
    </row>
    <row r="5" spans="1:8" s="144" customFormat="1" ht="17.25" thickBot="1" x14ac:dyDescent="0.3">
      <c r="A5" s="143"/>
      <c r="B5" s="143"/>
      <c r="C5" s="1112" t="s">
        <v>89</v>
      </c>
      <c r="D5" s="1112"/>
      <c r="E5" s="1112"/>
      <c r="F5" s="1112"/>
      <c r="G5" s="450"/>
      <c r="H5" s="45"/>
    </row>
    <row r="6" spans="1:8" s="177" customFormat="1" ht="38.25" x14ac:dyDescent="0.25">
      <c r="A6" s="1173" t="s">
        <v>437</v>
      </c>
      <c r="B6" s="1174"/>
      <c r="C6" s="697" t="s">
        <v>438</v>
      </c>
      <c r="D6" s="697" t="s">
        <v>439</v>
      </c>
      <c r="E6" s="697" t="s">
        <v>440</v>
      </c>
      <c r="F6" s="698" t="s">
        <v>441</v>
      </c>
      <c r="G6" s="698" t="s">
        <v>442</v>
      </c>
      <c r="H6" s="697" t="s">
        <v>443</v>
      </c>
    </row>
    <row r="7" spans="1:8" s="177" customFormat="1" ht="17.25" thickBot="1" x14ac:dyDescent="0.3">
      <c r="A7" s="1175"/>
      <c r="B7" s="1176"/>
      <c r="C7" s="194" t="s">
        <v>444</v>
      </c>
      <c r="D7" s="194" t="s">
        <v>445</v>
      </c>
      <c r="E7" s="194" t="s">
        <v>446</v>
      </c>
      <c r="F7" s="699" t="s">
        <v>447</v>
      </c>
      <c r="G7" s="699" t="s">
        <v>448</v>
      </c>
      <c r="H7" s="194" t="s">
        <v>449</v>
      </c>
    </row>
    <row r="8" spans="1:8" s="177" customFormat="1" ht="8.25" customHeight="1" x14ac:dyDescent="0.25">
      <c r="A8" s="180"/>
      <c r="B8" s="692"/>
      <c r="C8" s="700"/>
      <c r="D8" s="700"/>
      <c r="E8" s="701"/>
      <c r="F8" s="700"/>
      <c r="G8" s="700"/>
      <c r="H8" s="701"/>
    </row>
    <row r="9" spans="1:8" ht="17.100000000000001" customHeight="1" x14ac:dyDescent="0.25">
      <c r="A9" s="181"/>
      <c r="B9" s="693" t="s">
        <v>205</v>
      </c>
      <c r="C9" s="702"/>
      <c r="D9" s="702"/>
      <c r="E9" s="703">
        <f>C9+D9</f>
        <v>0</v>
      </c>
      <c r="F9" s="702"/>
      <c r="G9" s="702"/>
      <c r="H9" s="703">
        <f>G9-C9</f>
        <v>0</v>
      </c>
    </row>
    <row r="10" spans="1:8" ht="17.100000000000001" customHeight="1" x14ac:dyDescent="0.25">
      <c r="A10" s="181"/>
      <c r="B10" s="693" t="s">
        <v>206</v>
      </c>
      <c r="C10" s="702">
        <v>0</v>
      </c>
      <c r="D10" s="702">
        <v>0</v>
      </c>
      <c r="E10" s="703">
        <f t="shared" ref="E10:E24" si="0">C10+D10</f>
        <v>0</v>
      </c>
      <c r="F10" s="702">
        <v>0</v>
      </c>
      <c r="G10" s="702">
        <v>0</v>
      </c>
      <c r="H10" s="703">
        <f t="shared" ref="H10:H23" si="1">G10-C10</f>
        <v>0</v>
      </c>
    </row>
    <row r="11" spans="1:8" ht="17.100000000000001" customHeight="1" x14ac:dyDescent="0.25">
      <c r="A11" s="181"/>
      <c r="B11" s="693" t="s">
        <v>450</v>
      </c>
      <c r="C11" s="702"/>
      <c r="D11" s="702"/>
      <c r="E11" s="703">
        <f t="shared" si="0"/>
        <v>0</v>
      </c>
      <c r="F11" s="702"/>
      <c r="G11" s="702"/>
      <c r="H11" s="703">
        <f t="shared" si="1"/>
        <v>0</v>
      </c>
    </row>
    <row r="12" spans="1:8" ht="17.100000000000001" customHeight="1" x14ac:dyDescent="0.25">
      <c r="A12" s="181"/>
      <c r="B12" s="693" t="s">
        <v>208</v>
      </c>
      <c r="C12" s="724">
        <v>8474999.9999999981</v>
      </c>
      <c r="D12" s="702"/>
      <c r="E12" s="725">
        <f>C12+D19</f>
        <v>8474999.9999999981</v>
      </c>
      <c r="F12" s="724">
        <v>13267500</v>
      </c>
      <c r="G12" s="724">
        <v>13267500</v>
      </c>
      <c r="H12" s="725">
        <f>G12-C12</f>
        <v>4792500.0000000019</v>
      </c>
    </row>
    <row r="13" spans="1:8" ht="17.100000000000001" customHeight="1" x14ac:dyDescent="0.25">
      <c r="A13" s="181"/>
      <c r="B13" s="693" t="s">
        <v>451</v>
      </c>
      <c r="C13" s="703">
        <f>C14+C15</f>
        <v>0</v>
      </c>
      <c r="D13" s="703">
        <f>D14+D15</f>
        <v>0</v>
      </c>
      <c r="E13" s="703">
        <f t="shared" si="0"/>
        <v>0</v>
      </c>
      <c r="F13" s="703">
        <f>F14+F15</f>
        <v>0</v>
      </c>
      <c r="G13" s="703">
        <f>G14+G15</f>
        <v>0</v>
      </c>
      <c r="H13" s="703">
        <f t="shared" si="1"/>
        <v>0</v>
      </c>
    </row>
    <row r="14" spans="1:8" ht="17.100000000000001" customHeight="1" x14ac:dyDescent="0.25">
      <c r="A14" s="181"/>
      <c r="B14" s="693" t="s">
        <v>452</v>
      </c>
      <c r="C14" s="702"/>
      <c r="D14" s="702"/>
      <c r="E14" s="703">
        <f t="shared" si="0"/>
        <v>0</v>
      </c>
      <c r="F14" s="702"/>
      <c r="G14" s="702"/>
      <c r="H14" s="703">
        <f t="shared" si="1"/>
        <v>0</v>
      </c>
    </row>
    <row r="15" spans="1:8" ht="17.100000000000001" customHeight="1" x14ac:dyDescent="0.25">
      <c r="A15" s="181"/>
      <c r="B15" s="693" t="s">
        <v>453</v>
      </c>
      <c r="C15" s="702"/>
      <c r="D15" s="702"/>
      <c r="E15" s="703">
        <f t="shared" si="0"/>
        <v>0</v>
      </c>
      <c r="F15" s="702"/>
      <c r="G15" s="704"/>
      <c r="H15" s="703">
        <f t="shared" si="1"/>
        <v>0</v>
      </c>
    </row>
    <row r="16" spans="1:8" ht="17.100000000000001" customHeight="1" x14ac:dyDescent="0.25">
      <c r="A16" s="181"/>
      <c r="B16" s="693" t="s">
        <v>454</v>
      </c>
      <c r="C16" s="703">
        <f>C17+C18</f>
        <v>0</v>
      </c>
      <c r="D16" s="703">
        <f>D17+D18</f>
        <v>0</v>
      </c>
      <c r="E16" s="703">
        <f t="shared" si="0"/>
        <v>0</v>
      </c>
      <c r="F16" s="703">
        <f>F17+F18</f>
        <v>0</v>
      </c>
      <c r="G16" s="703">
        <f>G17+G18</f>
        <v>0</v>
      </c>
      <c r="H16" s="703">
        <f t="shared" si="1"/>
        <v>0</v>
      </c>
    </row>
    <row r="17" spans="1:9" ht="17.100000000000001" customHeight="1" x14ac:dyDescent="0.25">
      <c r="A17" s="181"/>
      <c r="B17" s="693" t="s">
        <v>452</v>
      </c>
      <c r="C17" s="702"/>
      <c r="D17" s="702"/>
      <c r="E17" s="703">
        <f t="shared" si="0"/>
        <v>0</v>
      </c>
      <c r="F17" s="702"/>
      <c r="G17" s="702"/>
      <c r="H17" s="703">
        <f t="shared" si="1"/>
        <v>0</v>
      </c>
    </row>
    <row r="18" spans="1:9" ht="17.100000000000001" customHeight="1" x14ac:dyDescent="0.25">
      <c r="A18" s="181"/>
      <c r="B18" s="693" t="s">
        <v>453</v>
      </c>
      <c r="C18" s="702"/>
      <c r="D18" s="702"/>
      <c r="E18" s="703">
        <f t="shared" si="0"/>
        <v>0</v>
      </c>
      <c r="F18" s="702"/>
      <c r="G18" s="702"/>
      <c r="H18" s="703">
        <f t="shared" si="1"/>
        <v>0</v>
      </c>
    </row>
    <row r="19" spans="1:9" ht="17.100000000000001" customHeight="1" x14ac:dyDescent="0.25">
      <c r="A19" s="181"/>
      <c r="B19" s="693" t="s">
        <v>455</v>
      </c>
      <c r="C19" s="1013"/>
      <c r="D19" s="724"/>
      <c r="F19" s="1014"/>
      <c r="H19" s="1013"/>
    </row>
    <row r="20" spans="1:9" ht="17.100000000000001" customHeight="1" x14ac:dyDescent="0.25">
      <c r="A20" s="181"/>
      <c r="B20" s="693" t="s">
        <v>214</v>
      </c>
      <c r="C20" s="724"/>
      <c r="D20" s="724"/>
      <c r="E20" s="725"/>
      <c r="F20" s="724"/>
      <c r="G20" s="724"/>
      <c r="H20" s="724"/>
    </row>
    <row r="21" spans="1:9" ht="25.5" x14ac:dyDescent="0.25">
      <c r="A21" s="181"/>
      <c r="B21" s="693" t="s">
        <v>456</v>
      </c>
      <c r="C21" s="724">
        <v>0</v>
      </c>
      <c r="D21" s="724">
        <v>4666788.0199999996</v>
      </c>
      <c r="E21" s="725">
        <f>C21+D21</f>
        <v>4666788.0199999996</v>
      </c>
      <c r="F21" s="725">
        <v>4666788.01</v>
      </c>
      <c r="G21" s="725">
        <v>4666788.01</v>
      </c>
      <c r="H21" s="725">
        <f>G21-C21</f>
        <v>4666788.01</v>
      </c>
    </row>
    <row r="22" spans="1:9" ht="25.5" x14ac:dyDescent="0.25">
      <c r="A22" s="181"/>
      <c r="B22" s="693" t="s">
        <v>457</v>
      </c>
      <c r="C22" s="724">
        <v>46848720</v>
      </c>
      <c r="D22" s="724"/>
      <c r="E22" s="725">
        <f t="shared" si="0"/>
        <v>46848720</v>
      </c>
      <c r="F22" s="724">
        <v>44801792.5</v>
      </c>
      <c r="G22" s="724">
        <v>44801792.5</v>
      </c>
      <c r="H22" s="725">
        <f>G22-C22</f>
        <v>-2046927.5</v>
      </c>
      <c r="I22" s="929"/>
    </row>
    <row r="23" spans="1:9" ht="17.100000000000001" customHeight="1" thickBot="1" x14ac:dyDescent="0.3">
      <c r="A23" s="182"/>
      <c r="B23" s="694" t="s">
        <v>458</v>
      </c>
      <c r="C23" s="705"/>
      <c r="D23" s="705"/>
      <c r="E23" s="706">
        <f t="shared" si="0"/>
        <v>0</v>
      </c>
      <c r="F23" s="705"/>
      <c r="G23" s="705"/>
      <c r="H23" s="706">
        <f t="shared" si="1"/>
        <v>0</v>
      </c>
      <c r="I23" s="914"/>
    </row>
    <row r="24" spans="1:9" s="215" customFormat="1" ht="28.5" customHeight="1" thickBot="1" x14ac:dyDescent="0.3">
      <c r="A24" s="1177" t="s">
        <v>265</v>
      </c>
      <c r="B24" s="1178"/>
      <c r="C24" s="726">
        <f>SUM(C10:C23)</f>
        <v>55323720</v>
      </c>
      <c r="D24" s="726">
        <f>D9+D10+D11+D12+D13+D16+D19+D20+D21+D22+D23</f>
        <v>4666788.0199999996</v>
      </c>
      <c r="E24" s="726">
        <f t="shared" si="0"/>
        <v>59990508.019999996</v>
      </c>
      <c r="F24" s="726">
        <f>SUM(F12:F23)</f>
        <v>62736080.509999998</v>
      </c>
      <c r="G24" s="726">
        <f>SUM(G12:G23)</f>
        <v>62736080.509999998</v>
      </c>
      <c r="H24" s="726">
        <f>G24-C24</f>
        <v>7412360.5099999979</v>
      </c>
    </row>
    <row r="25" spans="1:9" ht="22.5" customHeight="1" thickBot="1" x14ac:dyDescent="0.3">
      <c r="A25" s="183"/>
      <c r="B25" s="183"/>
      <c r="C25" s="184"/>
      <c r="D25" s="184"/>
      <c r="E25" s="184"/>
      <c r="F25" s="185"/>
      <c r="G25" s="941"/>
      <c r="H25" s="682">
        <f>IF(($G$24-$C$24)&lt;=0,"",$G$24-$C$24)</f>
        <v>7412360.5099999979</v>
      </c>
    </row>
    <row r="26" spans="1:9" ht="10.5" customHeight="1" thickBot="1" x14ac:dyDescent="0.3">
      <c r="A26" s="186"/>
      <c r="B26" s="186"/>
      <c r="C26" s="187"/>
      <c r="D26" s="187"/>
      <c r="E26" s="187"/>
      <c r="F26" s="188"/>
      <c r="G26" s="189"/>
      <c r="H26" s="185"/>
    </row>
    <row r="27" spans="1:9" s="177" customFormat="1" ht="38.25" x14ac:dyDescent="0.25">
      <c r="A27" s="1179" t="s">
        <v>460</v>
      </c>
      <c r="B27" s="1180"/>
      <c r="C27" s="190" t="s">
        <v>438</v>
      </c>
      <c r="D27" s="695" t="s">
        <v>439</v>
      </c>
      <c r="E27" s="697" t="s">
        <v>440</v>
      </c>
      <c r="F27" s="698" t="s">
        <v>441</v>
      </c>
      <c r="G27" s="698" t="s">
        <v>442</v>
      </c>
      <c r="H27" s="697" t="s">
        <v>443</v>
      </c>
    </row>
    <row r="28" spans="1:9" s="177" customFormat="1" ht="17.25" thickBot="1" x14ac:dyDescent="0.3">
      <c r="A28" s="191"/>
      <c r="B28" s="192" t="s">
        <v>461</v>
      </c>
      <c r="C28" s="193" t="s">
        <v>444</v>
      </c>
      <c r="D28" s="696" t="s">
        <v>445</v>
      </c>
      <c r="E28" s="194" t="s">
        <v>446</v>
      </c>
      <c r="F28" s="699" t="s">
        <v>447</v>
      </c>
      <c r="G28" s="699" t="s">
        <v>448</v>
      </c>
      <c r="H28" s="194" t="s">
        <v>449</v>
      </c>
    </row>
    <row r="29" spans="1:9" s="197" customFormat="1" ht="17.100000000000001" customHeight="1" x14ac:dyDescent="0.25">
      <c r="A29" s="195" t="s">
        <v>462</v>
      </c>
      <c r="B29" s="196"/>
      <c r="C29" s="727">
        <f t="shared" ref="C29:H29" si="2">SUM(C30:C33,C36,C39:C40)</f>
        <v>0</v>
      </c>
      <c r="D29" s="727">
        <f t="shared" si="2"/>
        <v>0</v>
      </c>
      <c r="E29" s="727">
        <f t="shared" si="2"/>
        <v>0</v>
      </c>
      <c r="F29" s="727">
        <f t="shared" si="2"/>
        <v>0</v>
      </c>
      <c r="G29" s="727">
        <f t="shared" si="2"/>
        <v>0</v>
      </c>
      <c r="H29" s="727">
        <f t="shared" si="2"/>
        <v>0</v>
      </c>
    </row>
    <row r="30" spans="1:9" s="197" customFormat="1" ht="17.100000000000001" customHeight="1" x14ac:dyDescent="0.25">
      <c r="A30" s="198" t="s">
        <v>463</v>
      </c>
      <c r="B30" s="199"/>
      <c r="C30" s="728">
        <v>0</v>
      </c>
      <c r="D30" s="728">
        <v>0</v>
      </c>
      <c r="E30" s="729">
        <f>C30+D30</f>
        <v>0</v>
      </c>
      <c r="F30" s="728">
        <v>0</v>
      </c>
      <c r="G30" s="728">
        <v>0</v>
      </c>
      <c r="H30" s="730">
        <f>G30-C30</f>
        <v>0</v>
      </c>
    </row>
    <row r="31" spans="1:9" s="197" customFormat="1" ht="17.100000000000001" customHeight="1" x14ac:dyDescent="0.25">
      <c r="A31" s="198" t="s">
        <v>450</v>
      </c>
      <c r="B31" s="199"/>
      <c r="C31" s="728"/>
      <c r="D31" s="728"/>
      <c r="E31" s="729">
        <f t="shared" ref="E31:E49" si="3">C31+D31</f>
        <v>0</v>
      </c>
      <c r="F31" s="728"/>
      <c r="G31" s="728"/>
      <c r="H31" s="730">
        <f t="shared" ref="H31:H49" si="4">G31-C31</f>
        <v>0</v>
      </c>
    </row>
    <row r="32" spans="1:9" s="197" customFormat="1" x14ac:dyDescent="0.25">
      <c r="A32" s="1181" t="s">
        <v>208</v>
      </c>
      <c r="B32" s="1182"/>
      <c r="C32" s="728"/>
      <c r="D32" s="728"/>
      <c r="E32" s="729">
        <f t="shared" si="3"/>
        <v>0</v>
      </c>
      <c r="F32" s="728"/>
      <c r="G32" s="728"/>
      <c r="H32" s="730">
        <f t="shared" si="4"/>
        <v>0</v>
      </c>
    </row>
    <row r="33" spans="1:9" s="197" customFormat="1" ht="17.100000000000001" customHeight="1" x14ac:dyDescent="0.25">
      <c r="A33" s="198" t="s">
        <v>451</v>
      </c>
      <c r="B33" s="199"/>
      <c r="C33" s="915">
        <f>C34+C35</f>
        <v>0</v>
      </c>
      <c r="D33" s="915">
        <f>D34+D35</f>
        <v>0</v>
      </c>
      <c r="E33" s="915">
        <f>SUM(E34:E35)</f>
        <v>0</v>
      </c>
      <c r="F33" s="915">
        <f>F34+F35</f>
        <v>0</v>
      </c>
      <c r="G33" s="915">
        <f>G34+G35</f>
        <v>0</v>
      </c>
      <c r="H33" s="916">
        <f>SUM(H34:H35)</f>
        <v>0</v>
      </c>
    </row>
    <row r="34" spans="1:9" s="197" customFormat="1" ht="17.100000000000001" customHeight="1" x14ac:dyDescent="0.25">
      <c r="A34" s="200" t="s">
        <v>464</v>
      </c>
      <c r="B34" s="201"/>
      <c r="C34" s="728"/>
      <c r="D34" s="728"/>
      <c r="E34" s="729">
        <f t="shared" si="3"/>
        <v>0</v>
      </c>
      <c r="F34" s="728"/>
      <c r="G34" s="728"/>
      <c r="H34" s="730">
        <f t="shared" si="4"/>
        <v>0</v>
      </c>
    </row>
    <row r="35" spans="1:9" s="197" customFormat="1" ht="17.100000000000001" customHeight="1" x14ac:dyDescent="0.25">
      <c r="A35" s="200" t="s">
        <v>465</v>
      </c>
      <c r="B35" s="201"/>
      <c r="C35" s="728"/>
      <c r="D35" s="728"/>
      <c r="E35" s="729">
        <f t="shared" si="3"/>
        <v>0</v>
      </c>
      <c r="F35" s="728"/>
      <c r="G35" s="728"/>
      <c r="H35" s="730">
        <f t="shared" si="4"/>
        <v>0</v>
      </c>
    </row>
    <row r="36" spans="1:9" ht="17.100000000000001" customHeight="1" x14ac:dyDescent="0.25">
      <c r="A36" s="1181" t="s">
        <v>454</v>
      </c>
      <c r="B36" s="1182"/>
      <c r="C36" s="917">
        <f>C37+C38</f>
        <v>0</v>
      </c>
      <c r="D36" s="917">
        <f>D37+D38</f>
        <v>0</v>
      </c>
      <c r="E36" s="915">
        <f>SUM(E37:E38)</f>
        <v>0</v>
      </c>
      <c r="F36" s="917">
        <f>F37+F38</f>
        <v>0</v>
      </c>
      <c r="G36" s="917">
        <f>G37+G38</f>
        <v>0</v>
      </c>
      <c r="H36" s="916">
        <f>SUM(H37:H38)</f>
        <v>0</v>
      </c>
    </row>
    <row r="37" spans="1:9" ht="17.100000000000001" customHeight="1" x14ac:dyDescent="0.25">
      <c r="A37" s="681"/>
      <c r="B37" s="202" t="s">
        <v>464</v>
      </c>
      <c r="C37" s="918"/>
      <c r="D37" s="918"/>
      <c r="E37" s="729">
        <f t="shared" si="3"/>
        <v>0</v>
      </c>
      <c r="F37" s="918"/>
      <c r="G37" s="918"/>
      <c r="H37" s="730">
        <f t="shared" si="4"/>
        <v>0</v>
      </c>
    </row>
    <row r="38" spans="1:9" ht="17.100000000000001" customHeight="1" x14ac:dyDescent="0.25">
      <c r="A38" s="681"/>
      <c r="B38" s="202" t="s">
        <v>465</v>
      </c>
      <c r="C38" s="918"/>
      <c r="D38" s="918"/>
      <c r="E38" s="729">
        <f t="shared" si="3"/>
        <v>0</v>
      </c>
      <c r="F38" s="918"/>
      <c r="G38" s="918"/>
      <c r="H38" s="730">
        <f t="shared" si="4"/>
        <v>0</v>
      </c>
    </row>
    <row r="39" spans="1:9" s="197" customFormat="1" x14ac:dyDescent="0.25">
      <c r="A39" s="198" t="s">
        <v>214</v>
      </c>
      <c r="B39" s="199"/>
      <c r="C39" s="728">
        <v>0</v>
      </c>
      <c r="D39" s="728"/>
      <c r="E39" s="729">
        <f t="shared" si="3"/>
        <v>0</v>
      </c>
      <c r="F39" s="728"/>
      <c r="G39" s="728">
        <f>F39</f>
        <v>0</v>
      </c>
      <c r="H39" s="730">
        <f t="shared" si="4"/>
        <v>0</v>
      </c>
    </row>
    <row r="40" spans="1:9" s="197" customFormat="1" ht="27.75" customHeight="1" x14ac:dyDescent="0.25">
      <c r="A40" s="1181" t="s">
        <v>466</v>
      </c>
      <c r="B40" s="1182"/>
      <c r="C40" s="728"/>
      <c r="D40" s="728"/>
      <c r="E40" s="729">
        <f t="shared" si="3"/>
        <v>0</v>
      </c>
      <c r="F40" s="728"/>
      <c r="G40" s="728"/>
      <c r="H40" s="730">
        <f t="shared" si="4"/>
        <v>0</v>
      </c>
    </row>
    <row r="41" spans="1:9" s="197" customFormat="1" ht="8.25" customHeight="1" x14ac:dyDescent="0.25">
      <c r="A41" s="203"/>
      <c r="B41" s="204"/>
      <c r="C41" s="728"/>
      <c r="D41" s="728"/>
      <c r="E41" s="729"/>
      <c r="F41" s="728"/>
      <c r="G41" s="728"/>
      <c r="H41" s="730"/>
    </row>
    <row r="42" spans="1:9" s="197" customFormat="1" ht="17.100000000000001" customHeight="1" x14ac:dyDescent="0.25">
      <c r="A42" s="203" t="s">
        <v>467</v>
      </c>
      <c r="B42" s="204"/>
      <c r="C42" s="727">
        <f>SUM(C43:C46)</f>
        <v>55323720</v>
      </c>
      <c r="D42" s="727">
        <f t="shared" ref="D42:G42" si="5">SUM(D43:D46)</f>
        <v>4666788.0199999996</v>
      </c>
      <c r="E42" s="727">
        <f t="shared" si="5"/>
        <v>59990508.019999996</v>
      </c>
      <c r="F42" s="727">
        <f t="shared" si="5"/>
        <v>62736080.509999998</v>
      </c>
      <c r="G42" s="727">
        <f t="shared" si="5"/>
        <v>62736080.509999998</v>
      </c>
      <c r="H42" s="727">
        <f>SUM(H43:H46)</f>
        <v>7412360.5100000016</v>
      </c>
    </row>
    <row r="43" spans="1:9" s="197" customFormat="1" ht="17.100000000000001" customHeight="1" x14ac:dyDescent="0.25">
      <c r="A43" s="205"/>
      <c r="B43" s="206" t="s">
        <v>468</v>
      </c>
      <c r="C43" s="728"/>
      <c r="D43" s="728"/>
      <c r="E43" s="729">
        <f t="shared" si="3"/>
        <v>0</v>
      </c>
      <c r="F43" s="728"/>
      <c r="G43" s="728"/>
      <c r="H43" s="730">
        <f t="shared" si="4"/>
        <v>0</v>
      </c>
    </row>
    <row r="44" spans="1:9" s="197" customFormat="1" ht="17.100000000000001" customHeight="1" x14ac:dyDescent="0.25">
      <c r="A44" s="205"/>
      <c r="B44" s="206" t="s">
        <v>469</v>
      </c>
      <c r="C44" s="728">
        <v>8474999.9999999981</v>
      </c>
      <c r="D44" s="728"/>
      <c r="E44" s="729">
        <f t="shared" si="3"/>
        <v>8474999.9999999981</v>
      </c>
      <c r="F44" s="728">
        <f>F12</f>
        <v>13267500</v>
      </c>
      <c r="G44" s="728">
        <f>G12</f>
        <v>13267500</v>
      </c>
      <c r="H44" s="730">
        <f>G44-C44</f>
        <v>4792500.0000000019</v>
      </c>
      <c r="I44" s="731"/>
    </row>
    <row r="45" spans="1:9" s="197" customFormat="1" ht="29.25" customHeight="1" x14ac:dyDescent="0.25">
      <c r="A45" s="205"/>
      <c r="B45" s="207" t="s">
        <v>470</v>
      </c>
      <c r="C45" s="728"/>
      <c r="D45" s="728">
        <v>4666788.0199999996</v>
      </c>
      <c r="E45" s="729">
        <f t="shared" si="3"/>
        <v>4666788.0199999996</v>
      </c>
      <c r="F45" s="728">
        <f>F21</f>
        <v>4666788.01</v>
      </c>
      <c r="G45" s="728">
        <f>G21</f>
        <v>4666788.01</v>
      </c>
      <c r="H45" s="728">
        <f>G45-C45</f>
        <v>4666788.01</v>
      </c>
    </row>
    <row r="46" spans="1:9" s="197" customFormat="1" ht="33.75" customHeight="1" x14ac:dyDescent="0.25">
      <c r="A46" s="205"/>
      <c r="B46" s="207" t="s">
        <v>471</v>
      </c>
      <c r="C46" s="728">
        <v>46848720</v>
      </c>
      <c r="D46" s="728"/>
      <c r="E46" s="728">
        <f>SUM(C46:D46)</f>
        <v>46848720</v>
      </c>
      <c r="F46" s="728">
        <f>F22</f>
        <v>44801792.5</v>
      </c>
      <c r="G46" s="728">
        <f>G22</f>
        <v>44801792.5</v>
      </c>
      <c r="H46" s="730">
        <f>G46-C46</f>
        <v>-2046927.5</v>
      </c>
    </row>
    <row r="47" spans="1:9" s="197" customFormat="1" ht="17.25" customHeight="1" x14ac:dyDescent="0.25">
      <c r="A47" s="205"/>
      <c r="B47" s="206"/>
      <c r="C47" s="728"/>
      <c r="D47" s="728" t="s">
        <v>1244</v>
      </c>
      <c r="E47" s="728"/>
      <c r="F47" s="728"/>
      <c r="G47" s="728"/>
      <c r="H47" s="730"/>
    </row>
    <row r="48" spans="1:9" s="197" customFormat="1" ht="17.100000000000001" customHeight="1" x14ac:dyDescent="0.25">
      <c r="A48" s="203" t="s">
        <v>472</v>
      </c>
      <c r="B48" s="204"/>
      <c r="C48" s="727">
        <f t="shared" ref="C48:H48" si="6">C49</f>
        <v>0</v>
      </c>
      <c r="D48" s="727">
        <f t="shared" si="6"/>
        <v>0</v>
      </c>
      <c r="E48" s="727">
        <f t="shared" si="6"/>
        <v>0</v>
      </c>
      <c r="F48" s="727">
        <f t="shared" si="6"/>
        <v>0</v>
      </c>
      <c r="G48" s="727">
        <f t="shared" si="6"/>
        <v>0</v>
      </c>
      <c r="H48" s="727">
        <f t="shared" si="6"/>
        <v>0</v>
      </c>
    </row>
    <row r="49" spans="1:8" s="197" customFormat="1" ht="17.100000000000001" customHeight="1" x14ac:dyDescent="0.25">
      <c r="A49" s="203"/>
      <c r="B49" s="208" t="s">
        <v>458</v>
      </c>
      <c r="C49" s="728"/>
      <c r="D49" s="728"/>
      <c r="E49" s="729">
        <f t="shared" si="3"/>
        <v>0</v>
      </c>
      <c r="F49" s="728"/>
      <c r="G49" s="728"/>
      <c r="H49" s="730">
        <f t="shared" si="4"/>
        <v>0</v>
      </c>
    </row>
    <row r="50" spans="1:8" s="197" customFormat="1" ht="12.75" customHeight="1" thickBot="1" x14ac:dyDescent="0.3">
      <c r="A50" s="209"/>
      <c r="B50" s="210"/>
      <c r="C50" s="732"/>
      <c r="D50" s="732"/>
      <c r="E50" s="733"/>
      <c r="F50" s="732"/>
      <c r="G50" s="732"/>
      <c r="H50" s="734"/>
    </row>
    <row r="51" spans="1:8" ht="21.75" customHeight="1" thickBot="1" x14ac:dyDescent="0.3">
      <c r="A51" s="1171" t="s">
        <v>265</v>
      </c>
      <c r="B51" s="1172"/>
      <c r="C51" s="735">
        <f t="shared" ref="C51:G51" si="7">C29+C42+C48</f>
        <v>55323720</v>
      </c>
      <c r="D51" s="735">
        <f t="shared" si="7"/>
        <v>4666788.0199999996</v>
      </c>
      <c r="E51" s="735">
        <f t="shared" si="7"/>
        <v>59990508.019999996</v>
      </c>
      <c r="F51" s="735">
        <f t="shared" si="7"/>
        <v>62736080.509999998</v>
      </c>
      <c r="G51" s="735">
        <f t="shared" si="7"/>
        <v>62736080.509999998</v>
      </c>
      <c r="H51" s="735">
        <f>H29+H42+H48</f>
        <v>7412360.5100000016</v>
      </c>
    </row>
    <row r="52" spans="1:8" ht="23.25" customHeight="1" thickBot="1" x14ac:dyDescent="0.3">
      <c r="A52" s="486" t="s">
        <v>257</v>
      </c>
      <c r="B52" s="183"/>
      <c r="C52" s="211"/>
      <c r="D52" s="211"/>
      <c r="E52" s="211"/>
      <c r="F52" s="212"/>
      <c r="G52" s="683" t="s">
        <v>459</v>
      </c>
      <c r="H52" s="684">
        <f>IF(($G$51-$C$51)&lt;=0,"",$G$51-$C$51)</f>
        <v>7412360.5099999979</v>
      </c>
    </row>
    <row r="53" spans="1:8" ht="23.25" customHeight="1" x14ac:dyDescent="0.25">
      <c r="A53" s="186"/>
      <c r="B53" s="186"/>
      <c r="C53" s="479"/>
      <c r="D53" s="479"/>
      <c r="E53" s="479"/>
      <c r="F53" s="480"/>
      <c r="G53" s="481"/>
      <c r="H53" s="481"/>
    </row>
    <row r="54" spans="1:8" ht="23.25" customHeight="1" x14ac:dyDescent="0.25">
      <c r="A54" s="186"/>
      <c r="B54" s="186"/>
      <c r="C54" s="479"/>
      <c r="D54" s="479"/>
      <c r="E54" s="479"/>
      <c r="F54" s="480"/>
      <c r="G54" s="481"/>
      <c r="H54" s="481"/>
    </row>
    <row r="55" spans="1:8" ht="23.25" customHeight="1" x14ac:dyDescent="0.25">
      <c r="A55" s="186"/>
      <c r="B55" s="186"/>
      <c r="C55" s="479"/>
      <c r="D55" s="479"/>
      <c r="E55" s="479"/>
      <c r="F55" s="480"/>
      <c r="G55" s="481"/>
      <c r="H55" s="481"/>
    </row>
    <row r="56" spans="1:8" ht="8.25" customHeight="1" x14ac:dyDescent="0.25">
      <c r="A56" s="213"/>
      <c r="B56" s="103"/>
    </row>
    <row r="57" spans="1:8" x14ac:dyDescent="0.25">
      <c r="A57" s="216"/>
      <c r="B57" s="103"/>
      <c r="H57" s="408"/>
    </row>
    <row r="58" spans="1:8" x14ac:dyDescent="0.25">
      <c r="A58" s="217"/>
      <c r="B58" s="218" t="s">
        <v>473</v>
      </c>
      <c r="C58" s="219"/>
      <c r="D58" s="219"/>
      <c r="E58" s="219"/>
      <c r="F58" s="219"/>
      <c r="G58" s="219"/>
      <c r="H58" s="219"/>
    </row>
    <row r="59" spans="1:8" x14ac:dyDescent="0.25">
      <c r="A59" s="217"/>
      <c r="B59" s="218" t="s">
        <v>474</v>
      </c>
      <c r="C59" s="219"/>
      <c r="D59" s="219"/>
      <c r="E59" s="219"/>
      <c r="F59" s="219"/>
      <c r="G59" s="219"/>
      <c r="H59" s="219"/>
    </row>
    <row r="60" spans="1:8" x14ac:dyDescent="0.25">
      <c r="A60" s="217"/>
      <c r="B60" s="218"/>
      <c r="C60" s="219"/>
      <c r="D60" s="219"/>
      <c r="E60" s="219"/>
      <c r="F60" s="219"/>
      <c r="G60" s="219"/>
      <c r="H60" s="219"/>
    </row>
  </sheetData>
  <sheetProtection formatColumns="0" formatRows="0" insertHyperlinks="0"/>
  <mergeCells count="12">
    <mergeCell ref="A51:B51"/>
    <mergeCell ref="A1:H1"/>
    <mergeCell ref="A2:H2"/>
    <mergeCell ref="A3:H3"/>
    <mergeCell ref="A4:H4"/>
    <mergeCell ref="C5:F5"/>
    <mergeCell ref="A6:B7"/>
    <mergeCell ref="A24:B24"/>
    <mergeCell ref="A27:B27"/>
    <mergeCell ref="A32:B32"/>
    <mergeCell ref="A36:B36"/>
    <mergeCell ref="A40:B40"/>
  </mergeCells>
  <printOptions horizontalCentered="1"/>
  <pageMargins left="0.39370078740157483" right="0.39370078740157483" top="0.39370078740157483" bottom="0.51181102362204722" header="0.31496062992125984" footer="0.31496062992125984"/>
  <pageSetup scale="86" fitToHeight="2" orientation="landscape" r:id="rId1"/>
  <rowBreaks count="1" manualBreakCount="1">
    <brk id="26" max="7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zoomScale="120" zoomScaleNormal="120" workbookViewId="0">
      <selection activeCell="I50" sqref="I50"/>
    </sheetView>
  </sheetViews>
  <sheetFormatPr baseColWidth="10" defaultColWidth="11.42578125" defaultRowHeight="15" x14ac:dyDescent="0.25"/>
  <cols>
    <col min="1" max="1" width="1.85546875" customWidth="1"/>
    <col min="2" max="2" width="0.85546875" customWidth="1"/>
    <col min="3" max="3" width="48.28515625" customWidth="1"/>
    <col min="4" max="4" width="14.7109375" bestFit="1" customWidth="1"/>
    <col min="5" max="5" width="12.85546875" customWidth="1"/>
    <col min="6" max="6" width="14.7109375" bestFit="1" customWidth="1"/>
    <col min="7" max="8" width="14.42578125" bestFit="1" customWidth="1"/>
    <col min="9" max="9" width="14.7109375" bestFit="1" customWidth="1"/>
  </cols>
  <sheetData>
    <row r="1" spans="1:9" ht="15.75" x14ac:dyDescent="0.25">
      <c r="A1" s="1092" t="s">
        <v>25</v>
      </c>
      <c r="B1" s="1092"/>
      <c r="C1" s="1092"/>
      <c r="D1" s="1092"/>
      <c r="E1" s="1092"/>
      <c r="F1" s="1092"/>
      <c r="G1" s="1092"/>
      <c r="H1" s="1092"/>
      <c r="I1" s="1092"/>
    </row>
    <row r="2" spans="1:9" ht="15.75" customHeight="1" x14ac:dyDescent="0.25">
      <c r="A2" s="1093" t="s">
        <v>475</v>
      </c>
      <c r="B2" s="1093"/>
      <c r="C2" s="1093"/>
      <c r="D2" s="1093"/>
      <c r="E2" s="1093"/>
      <c r="F2" s="1093"/>
      <c r="G2" s="1093"/>
      <c r="H2" s="1093"/>
      <c r="I2" s="1093"/>
    </row>
    <row r="3" spans="1:9" ht="16.5" customHeight="1" x14ac:dyDescent="0.25">
      <c r="A3" s="1093" t="str">
        <f>'ETCA-I-01'!A3:G3</f>
        <v>Centro de Evaluacion y Control de Confianza del Estado de Sonora</v>
      </c>
      <c r="B3" s="1093"/>
      <c r="C3" s="1093"/>
      <c r="D3" s="1093"/>
      <c r="E3" s="1093"/>
      <c r="F3" s="1093"/>
      <c r="G3" s="1093"/>
      <c r="H3" s="1093"/>
      <c r="I3" s="1093"/>
    </row>
    <row r="4" spans="1:9" ht="15.75" customHeight="1" x14ac:dyDescent="0.25">
      <c r="A4" s="1183" t="str">
        <f>'ETCA-I-10'!A4:K4</f>
        <v>Del 01 de Enero  al 31 de Diciembre de 2018</v>
      </c>
      <c r="B4" s="1183"/>
      <c r="C4" s="1183"/>
      <c r="D4" s="1183"/>
      <c r="E4" s="1183"/>
      <c r="F4" s="1183"/>
      <c r="G4" s="1183"/>
      <c r="H4" s="1183"/>
      <c r="I4" s="1183"/>
    </row>
    <row r="5" spans="1:9" ht="15.75" customHeight="1" thickBot="1" x14ac:dyDescent="0.3">
      <c r="A5" s="1128" t="s">
        <v>89</v>
      </c>
      <c r="B5" s="1128"/>
      <c r="C5" s="1128"/>
      <c r="D5" s="1128"/>
      <c r="E5" s="1128"/>
      <c r="F5" s="1128"/>
      <c r="G5" s="1128"/>
      <c r="H5" s="1128"/>
      <c r="I5" s="1128"/>
    </row>
    <row r="6" spans="1:9" ht="15.75" thickBot="1" x14ac:dyDescent="0.3">
      <c r="A6" s="1184"/>
      <c r="B6" s="1185"/>
      <c r="C6" s="1186"/>
      <c r="D6" s="1187" t="s">
        <v>476</v>
      </c>
      <c r="E6" s="1188"/>
      <c r="F6" s="1188"/>
      <c r="G6" s="1188"/>
      <c r="H6" s="1189"/>
      <c r="I6" s="1190" t="s">
        <v>477</v>
      </c>
    </row>
    <row r="7" spans="1:9" x14ac:dyDescent="0.25">
      <c r="A7" s="1193" t="s">
        <v>261</v>
      </c>
      <c r="B7" s="1194"/>
      <c r="C7" s="1195"/>
      <c r="D7" s="1190" t="s">
        <v>478</v>
      </c>
      <c r="E7" s="1199" t="s">
        <v>479</v>
      </c>
      <c r="F7" s="1190" t="s">
        <v>480</v>
      </c>
      <c r="G7" s="1190" t="s">
        <v>481</v>
      </c>
      <c r="H7" s="1190" t="s">
        <v>482</v>
      </c>
      <c r="I7" s="1191"/>
    </row>
    <row r="8" spans="1:9" ht="15.75" thickBot="1" x14ac:dyDescent="0.3">
      <c r="A8" s="1196" t="s">
        <v>483</v>
      </c>
      <c r="B8" s="1197"/>
      <c r="C8" s="1198"/>
      <c r="D8" s="1192"/>
      <c r="E8" s="1200"/>
      <c r="F8" s="1192"/>
      <c r="G8" s="1192"/>
      <c r="H8" s="1192"/>
      <c r="I8" s="1192"/>
    </row>
    <row r="9" spans="1:9" x14ac:dyDescent="0.25">
      <c r="A9" s="1201"/>
      <c r="B9" s="1202"/>
      <c r="C9" s="1203"/>
      <c r="D9" s="642"/>
      <c r="E9" s="642"/>
      <c r="F9" s="642"/>
      <c r="G9" s="642"/>
      <c r="H9" s="642"/>
      <c r="I9" s="642"/>
    </row>
    <row r="10" spans="1:9" x14ac:dyDescent="0.25">
      <c r="A10" s="1207" t="s">
        <v>484</v>
      </c>
      <c r="B10" s="1208"/>
      <c r="C10" s="1209"/>
      <c r="D10" s="560"/>
      <c r="E10" s="560"/>
      <c r="F10" s="560"/>
      <c r="G10" s="560"/>
      <c r="H10" s="560"/>
      <c r="I10" s="560"/>
    </row>
    <row r="11" spans="1:9" x14ac:dyDescent="0.25">
      <c r="A11" s="655"/>
      <c r="B11" s="1204" t="s">
        <v>485</v>
      </c>
      <c r="C11" s="1205"/>
      <c r="D11" s="562">
        <v>0</v>
      </c>
      <c r="E11" s="562">
        <v>0</v>
      </c>
      <c r="F11" s="562">
        <f t="shared" ref="F11:F16" si="0">+D11+E11</f>
        <v>0</v>
      </c>
      <c r="G11" s="562">
        <v>0</v>
      </c>
      <c r="H11" s="562">
        <v>0</v>
      </c>
      <c r="I11" s="561">
        <f>+H11-D11</f>
        <v>0</v>
      </c>
    </row>
    <row r="12" spans="1:9" x14ac:dyDescent="0.25">
      <c r="A12" s="655"/>
      <c r="B12" s="1204" t="s">
        <v>486</v>
      </c>
      <c r="C12" s="1205"/>
      <c r="D12" s="562">
        <v>0</v>
      </c>
      <c r="E12" s="562">
        <v>0</v>
      </c>
      <c r="F12" s="562">
        <f t="shared" si="0"/>
        <v>0</v>
      </c>
      <c r="G12" s="562">
        <v>0</v>
      </c>
      <c r="H12" s="562">
        <v>0</v>
      </c>
      <c r="I12" s="561">
        <f t="shared" ref="I12:I16" si="1">+H12-D12</f>
        <v>0</v>
      </c>
    </row>
    <row r="13" spans="1:9" x14ac:dyDescent="0.25">
      <c r="A13" s="655"/>
      <c r="B13" s="1204" t="s">
        <v>487</v>
      </c>
      <c r="C13" s="1205"/>
      <c r="D13" s="562">
        <v>0</v>
      </c>
      <c r="E13" s="562">
        <v>0</v>
      </c>
      <c r="F13" s="562">
        <f t="shared" si="0"/>
        <v>0</v>
      </c>
      <c r="G13" s="562">
        <v>0</v>
      </c>
      <c r="H13" s="562">
        <v>0</v>
      </c>
      <c r="I13" s="561">
        <f t="shared" si="1"/>
        <v>0</v>
      </c>
    </row>
    <row r="14" spans="1:9" x14ac:dyDescent="0.25">
      <c r="A14" s="655"/>
      <c r="B14" s="1204" t="s">
        <v>488</v>
      </c>
      <c r="C14" s="1205"/>
      <c r="D14" s="562">
        <f>'ETCA-II-01'!C12</f>
        <v>8474999.9999999981</v>
      </c>
      <c r="E14" s="562">
        <v>0</v>
      </c>
      <c r="F14" s="562">
        <f t="shared" si="0"/>
        <v>8474999.9999999981</v>
      </c>
      <c r="G14" s="562">
        <f>'ETCA-II-01'!F12</f>
        <v>13267500</v>
      </c>
      <c r="H14" s="562">
        <f>'ETCA-II-01'!G12</f>
        <v>13267500</v>
      </c>
      <c r="I14" s="561">
        <f>H14-D14</f>
        <v>4792500.0000000019</v>
      </c>
    </row>
    <row r="15" spans="1:9" x14ac:dyDescent="0.25">
      <c r="A15" s="655"/>
      <c r="B15" s="1204" t="s">
        <v>489</v>
      </c>
      <c r="C15" s="1205"/>
      <c r="D15" s="562">
        <v>0</v>
      </c>
      <c r="E15" s="562">
        <v>0</v>
      </c>
      <c r="F15" s="562">
        <f t="shared" si="0"/>
        <v>0</v>
      </c>
      <c r="G15" s="562">
        <v>0</v>
      </c>
      <c r="H15" s="562">
        <v>0</v>
      </c>
      <c r="I15" s="561">
        <f t="shared" si="1"/>
        <v>0</v>
      </c>
    </row>
    <row r="16" spans="1:9" x14ac:dyDescent="0.25">
      <c r="A16" s="655"/>
      <c r="B16" s="1204" t="s">
        <v>490</v>
      </c>
      <c r="C16" s="1205"/>
      <c r="D16" s="562">
        <v>0</v>
      </c>
      <c r="E16" s="562">
        <v>0</v>
      </c>
      <c r="F16" s="562">
        <f t="shared" si="0"/>
        <v>0</v>
      </c>
      <c r="G16" s="562">
        <v>0</v>
      </c>
      <c r="H16" s="562"/>
      <c r="I16" s="561">
        <f t="shared" si="1"/>
        <v>0</v>
      </c>
    </row>
    <row r="17" spans="1:9" x14ac:dyDescent="0.25">
      <c r="A17" s="655"/>
      <c r="B17" s="1204" t="s">
        <v>491</v>
      </c>
      <c r="C17" s="1205"/>
      <c r="D17" s="562"/>
      <c r="E17" s="562"/>
      <c r="F17" s="562"/>
      <c r="G17" s="562"/>
      <c r="H17" s="562"/>
      <c r="I17" s="561"/>
    </row>
    <row r="18" spans="1:9" x14ac:dyDescent="0.25">
      <c r="A18" s="1206"/>
      <c r="B18" s="1204" t="s">
        <v>492</v>
      </c>
      <c r="C18" s="1205"/>
      <c r="D18" s="1213">
        <f t="shared" ref="D18:I18" si="2">SUM(D20:D30)</f>
        <v>0</v>
      </c>
      <c r="E18" s="1213">
        <f t="shared" si="2"/>
        <v>0</v>
      </c>
      <c r="F18" s="1213">
        <f t="shared" si="2"/>
        <v>0</v>
      </c>
      <c r="G18" s="1213">
        <f t="shared" si="2"/>
        <v>0</v>
      </c>
      <c r="H18" s="1213">
        <f t="shared" si="2"/>
        <v>0</v>
      </c>
      <c r="I18" s="1213">
        <f t="shared" si="2"/>
        <v>0</v>
      </c>
    </row>
    <row r="19" spans="1:9" x14ac:dyDescent="0.25">
      <c r="A19" s="1206"/>
      <c r="B19" s="1204" t="s">
        <v>493</v>
      </c>
      <c r="C19" s="1205"/>
      <c r="D19" s="1213"/>
      <c r="E19" s="1213"/>
      <c r="F19" s="1213"/>
      <c r="G19" s="1213"/>
      <c r="H19" s="1213"/>
      <c r="I19" s="1213"/>
    </row>
    <row r="20" spans="1:9" x14ac:dyDescent="0.25">
      <c r="A20" s="655"/>
      <c r="B20" s="653"/>
      <c r="C20" s="654" t="s">
        <v>494</v>
      </c>
      <c r="D20" s="562">
        <v>0</v>
      </c>
      <c r="E20" s="562">
        <v>0</v>
      </c>
      <c r="F20" s="562">
        <f t="shared" ref="F20:F30" si="3">+D20+E20</f>
        <v>0</v>
      </c>
      <c r="G20" s="562">
        <v>0</v>
      </c>
      <c r="H20" s="562">
        <v>0</v>
      </c>
      <c r="I20" s="561">
        <f>+H20-D20</f>
        <v>0</v>
      </c>
    </row>
    <row r="21" spans="1:9" x14ac:dyDescent="0.25">
      <c r="A21" s="655"/>
      <c r="B21" s="653"/>
      <c r="C21" s="654" t="s">
        <v>495</v>
      </c>
      <c r="D21" s="562">
        <v>0</v>
      </c>
      <c r="E21" s="562">
        <v>0</v>
      </c>
      <c r="F21" s="562">
        <f t="shared" si="3"/>
        <v>0</v>
      </c>
      <c r="G21" s="562">
        <v>0</v>
      </c>
      <c r="H21" s="562">
        <v>0</v>
      </c>
      <c r="I21" s="561">
        <f t="shared" ref="I21:I36" si="4">+H21-D21</f>
        <v>0</v>
      </c>
    </row>
    <row r="22" spans="1:9" x14ac:dyDescent="0.25">
      <c r="A22" s="655"/>
      <c r="B22" s="653"/>
      <c r="C22" s="654" t="s">
        <v>496</v>
      </c>
      <c r="D22" s="562">
        <v>0</v>
      </c>
      <c r="E22" s="562">
        <v>0</v>
      </c>
      <c r="F22" s="562">
        <f t="shared" si="3"/>
        <v>0</v>
      </c>
      <c r="G22" s="562">
        <v>0</v>
      </c>
      <c r="H22" s="562">
        <v>0</v>
      </c>
      <c r="I22" s="561">
        <f t="shared" si="4"/>
        <v>0</v>
      </c>
    </row>
    <row r="23" spans="1:9" x14ac:dyDescent="0.25">
      <c r="A23" s="655"/>
      <c r="B23" s="653"/>
      <c r="C23" s="654" t="s">
        <v>497</v>
      </c>
      <c r="D23" s="562">
        <v>0</v>
      </c>
      <c r="E23" s="562">
        <v>0</v>
      </c>
      <c r="F23" s="562">
        <f t="shared" si="3"/>
        <v>0</v>
      </c>
      <c r="G23" s="562">
        <v>0</v>
      </c>
      <c r="H23" s="562">
        <v>0</v>
      </c>
      <c r="I23" s="561">
        <f t="shared" si="4"/>
        <v>0</v>
      </c>
    </row>
    <row r="24" spans="1:9" x14ac:dyDescent="0.25">
      <c r="A24" s="655"/>
      <c r="B24" s="653"/>
      <c r="C24" s="654" t="s">
        <v>498</v>
      </c>
      <c r="D24" s="562">
        <v>0</v>
      </c>
      <c r="E24" s="562">
        <v>0</v>
      </c>
      <c r="F24" s="562">
        <f t="shared" si="3"/>
        <v>0</v>
      </c>
      <c r="G24" s="562">
        <v>0</v>
      </c>
      <c r="H24" s="562">
        <v>0</v>
      </c>
      <c r="I24" s="561">
        <f t="shared" si="4"/>
        <v>0</v>
      </c>
    </row>
    <row r="25" spans="1:9" x14ac:dyDescent="0.25">
      <c r="A25" s="655"/>
      <c r="B25" s="653"/>
      <c r="C25" s="654" t="s">
        <v>499</v>
      </c>
      <c r="D25" s="562">
        <v>0</v>
      </c>
      <c r="E25" s="562">
        <v>0</v>
      </c>
      <c r="F25" s="562">
        <f t="shared" si="3"/>
        <v>0</v>
      </c>
      <c r="G25" s="562">
        <v>0</v>
      </c>
      <c r="H25" s="562">
        <v>0</v>
      </c>
      <c r="I25" s="561">
        <f t="shared" si="4"/>
        <v>0</v>
      </c>
    </row>
    <row r="26" spans="1:9" x14ac:dyDescent="0.25">
      <c r="A26" s="655"/>
      <c r="B26" s="653"/>
      <c r="C26" s="654" t="s">
        <v>500</v>
      </c>
      <c r="D26" s="562">
        <v>0</v>
      </c>
      <c r="E26" s="562">
        <v>0</v>
      </c>
      <c r="F26" s="562">
        <f t="shared" si="3"/>
        <v>0</v>
      </c>
      <c r="G26" s="562">
        <v>0</v>
      </c>
      <c r="H26" s="562">
        <v>0</v>
      </c>
      <c r="I26" s="561">
        <f t="shared" si="4"/>
        <v>0</v>
      </c>
    </row>
    <row r="27" spans="1:9" x14ac:dyDescent="0.25">
      <c r="A27" s="655"/>
      <c r="B27" s="653"/>
      <c r="C27" s="654" t="s">
        <v>501</v>
      </c>
      <c r="D27" s="562">
        <v>0</v>
      </c>
      <c r="E27" s="562">
        <v>0</v>
      </c>
      <c r="F27" s="562">
        <f t="shared" si="3"/>
        <v>0</v>
      </c>
      <c r="G27" s="562">
        <v>0</v>
      </c>
      <c r="H27" s="562">
        <v>0</v>
      </c>
      <c r="I27" s="561">
        <f t="shared" si="4"/>
        <v>0</v>
      </c>
    </row>
    <row r="28" spans="1:9" x14ac:dyDescent="0.25">
      <c r="A28" s="655"/>
      <c r="B28" s="653"/>
      <c r="C28" s="654" t="s">
        <v>502</v>
      </c>
      <c r="D28" s="562">
        <v>0</v>
      </c>
      <c r="E28" s="562">
        <v>0</v>
      </c>
      <c r="F28" s="562">
        <f t="shared" si="3"/>
        <v>0</v>
      </c>
      <c r="G28" s="562">
        <v>0</v>
      </c>
      <c r="H28" s="562">
        <v>0</v>
      </c>
      <c r="I28" s="561">
        <f t="shared" si="4"/>
        <v>0</v>
      </c>
    </row>
    <row r="29" spans="1:9" x14ac:dyDescent="0.25">
      <c r="A29" s="655"/>
      <c r="B29" s="653"/>
      <c r="C29" s="654" t="s">
        <v>503</v>
      </c>
      <c r="D29" s="562">
        <v>0</v>
      </c>
      <c r="E29" s="562">
        <v>0</v>
      </c>
      <c r="F29" s="562">
        <f t="shared" si="3"/>
        <v>0</v>
      </c>
      <c r="G29" s="562">
        <v>0</v>
      </c>
      <c r="H29" s="562">
        <v>0</v>
      </c>
      <c r="I29" s="561">
        <f t="shared" si="4"/>
        <v>0</v>
      </c>
    </row>
    <row r="30" spans="1:9" x14ac:dyDescent="0.25">
      <c r="A30" s="655"/>
      <c r="B30" s="653"/>
      <c r="C30" s="654" t="s">
        <v>504</v>
      </c>
      <c r="D30" s="562">
        <v>0</v>
      </c>
      <c r="E30" s="562">
        <v>0</v>
      </c>
      <c r="F30" s="562">
        <f t="shared" si="3"/>
        <v>0</v>
      </c>
      <c r="G30" s="562">
        <v>0</v>
      </c>
      <c r="H30" s="562">
        <v>0</v>
      </c>
      <c r="I30" s="561">
        <f t="shared" si="4"/>
        <v>0</v>
      </c>
    </row>
    <row r="31" spans="1:9" x14ac:dyDescent="0.25">
      <c r="A31" s="655"/>
      <c r="B31" s="1204" t="s">
        <v>505</v>
      </c>
      <c r="C31" s="1205"/>
      <c r="D31" s="561">
        <f t="shared" ref="D31:I31" si="5">SUM(D32:D36)</f>
        <v>0</v>
      </c>
      <c r="E31" s="561">
        <f t="shared" si="5"/>
        <v>0</v>
      </c>
      <c r="F31" s="561">
        <f t="shared" si="5"/>
        <v>0</v>
      </c>
      <c r="G31" s="561">
        <f t="shared" si="5"/>
        <v>0</v>
      </c>
      <c r="H31" s="561">
        <f t="shared" si="5"/>
        <v>0</v>
      </c>
      <c r="I31" s="561">
        <f t="shared" si="5"/>
        <v>0</v>
      </c>
    </row>
    <row r="32" spans="1:9" x14ac:dyDescent="0.25">
      <c r="A32" s="655"/>
      <c r="B32" s="653"/>
      <c r="C32" s="654" t="s">
        <v>506</v>
      </c>
      <c r="D32" s="562">
        <v>0</v>
      </c>
      <c r="E32" s="562">
        <v>0</v>
      </c>
      <c r="F32" s="562">
        <v>0</v>
      </c>
      <c r="G32" s="562"/>
      <c r="H32" s="562">
        <v>0</v>
      </c>
      <c r="I32" s="561">
        <f t="shared" si="4"/>
        <v>0</v>
      </c>
    </row>
    <row r="33" spans="1:9" x14ac:dyDescent="0.25">
      <c r="A33" s="655"/>
      <c r="B33" s="653"/>
      <c r="C33" s="654" t="s">
        <v>507</v>
      </c>
      <c r="D33" s="562">
        <v>0</v>
      </c>
      <c r="E33" s="562">
        <v>0</v>
      </c>
      <c r="F33" s="562">
        <f t="shared" ref="F33:F37" si="6">+D33+E33</f>
        <v>0</v>
      </c>
      <c r="G33" s="562"/>
      <c r="H33" s="562">
        <v>0</v>
      </c>
      <c r="I33" s="561">
        <f t="shared" si="4"/>
        <v>0</v>
      </c>
    </row>
    <row r="34" spans="1:9" ht="15.75" thickBot="1" x14ac:dyDescent="0.3">
      <c r="A34" s="528"/>
      <c r="B34" s="598"/>
      <c r="C34" s="645" t="s">
        <v>508</v>
      </c>
      <c r="D34" s="563">
        <v>0</v>
      </c>
      <c r="E34" s="563">
        <v>0</v>
      </c>
      <c r="F34" s="563">
        <f t="shared" si="6"/>
        <v>0</v>
      </c>
      <c r="G34" s="563"/>
      <c r="H34" s="563"/>
      <c r="I34" s="620">
        <f t="shared" si="4"/>
        <v>0</v>
      </c>
    </row>
    <row r="35" spans="1:9" x14ac:dyDescent="0.25">
      <c r="A35" s="655"/>
      <c r="B35" s="653"/>
      <c r="C35" s="654" t="s">
        <v>509</v>
      </c>
      <c r="D35" s="562">
        <v>0</v>
      </c>
      <c r="E35" s="562">
        <v>0</v>
      </c>
      <c r="F35" s="562">
        <f t="shared" si="6"/>
        <v>0</v>
      </c>
      <c r="G35" s="562"/>
      <c r="H35" s="562"/>
      <c r="I35" s="561">
        <f t="shared" si="4"/>
        <v>0</v>
      </c>
    </row>
    <row r="36" spans="1:9" x14ac:dyDescent="0.25">
      <c r="A36" s="655"/>
      <c r="B36" s="653"/>
      <c r="C36" s="654" t="s">
        <v>510</v>
      </c>
      <c r="D36" s="562">
        <v>0</v>
      </c>
      <c r="E36" s="562">
        <v>0</v>
      </c>
      <c r="F36" s="562">
        <f t="shared" si="6"/>
        <v>0</v>
      </c>
      <c r="G36" s="562"/>
      <c r="H36" s="562"/>
      <c r="I36" s="561">
        <f t="shared" si="4"/>
        <v>0</v>
      </c>
    </row>
    <row r="37" spans="1:9" x14ac:dyDescent="0.25">
      <c r="A37" s="655"/>
      <c r="B37" s="1211" t="s">
        <v>511</v>
      </c>
      <c r="C37" s="1212"/>
      <c r="D37" s="562">
        <f>'ETCA-II-01'!C22</f>
        <v>46848720</v>
      </c>
      <c r="E37" s="562"/>
      <c r="F37" s="643">
        <f t="shared" si="6"/>
        <v>46848720</v>
      </c>
      <c r="G37" s="562">
        <f>'ETCA-II-01'!F22</f>
        <v>44801792.5</v>
      </c>
      <c r="H37" s="562">
        <f>'ETCA-II-01'!G22</f>
        <v>44801792.5</v>
      </c>
      <c r="I37" s="644">
        <f>H37-D37</f>
        <v>-2046927.5</v>
      </c>
    </row>
    <row r="38" spans="1:9" x14ac:dyDescent="0.25">
      <c r="A38" s="655"/>
      <c r="B38" s="1204" t="s">
        <v>512</v>
      </c>
      <c r="C38" s="1205"/>
      <c r="D38" s="561">
        <f t="shared" ref="D38:I38" si="7">SUM(D39)</f>
        <v>0</v>
      </c>
      <c r="E38" s="561">
        <f t="shared" si="7"/>
        <v>0</v>
      </c>
      <c r="F38" s="561">
        <f t="shared" si="7"/>
        <v>0</v>
      </c>
      <c r="G38" s="561">
        <f t="shared" si="7"/>
        <v>0</v>
      </c>
      <c r="H38" s="561">
        <f t="shared" si="7"/>
        <v>0</v>
      </c>
      <c r="I38" s="561">
        <f t="shared" si="7"/>
        <v>0</v>
      </c>
    </row>
    <row r="39" spans="1:9" x14ac:dyDescent="0.25">
      <c r="A39" s="655"/>
      <c r="B39" s="653"/>
      <c r="C39" s="654" t="s">
        <v>513</v>
      </c>
      <c r="D39" s="562">
        <v>0</v>
      </c>
      <c r="E39" s="562"/>
      <c r="F39" s="562">
        <f>+D39+E39</f>
        <v>0</v>
      </c>
      <c r="G39" s="562"/>
      <c r="H39" s="562"/>
      <c r="I39" s="561">
        <f>+H39-D39</f>
        <v>0</v>
      </c>
    </row>
    <row r="40" spans="1:9" x14ac:dyDescent="0.25">
      <c r="A40" s="655"/>
      <c r="B40" s="1204" t="s">
        <v>514</v>
      </c>
      <c r="C40" s="1205"/>
      <c r="D40" s="561">
        <f t="shared" ref="D40:I40" si="8">SUM(D41:D42)</f>
        <v>0</v>
      </c>
      <c r="E40" s="561">
        <f t="shared" si="8"/>
        <v>0</v>
      </c>
      <c r="F40" s="561">
        <f t="shared" si="8"/>
        <v>0</v>
      </c>
      <c r="G40" s="561">
        <f t="shared" si="8"/>
        <v>0</v>
      </c>
      <c r="H40" s="561">
        <f t="shared" si="8"/>
        <v>0</v>
      </c>
      <c r="I40" s="561">
        <f t="shared" si="8"/>
        <v>0</v>
      </c>
    </row>
    <row r="41" spans="1:9" x14ac:dyDescent="0.25">
      <c r="A41" s="655"/>
      <c r="B41" s="653"/>
      <c r="C41" s="654" t="s">
        <v>515</v>
      </c>
      <c r="D41" s="562">
        <v>0</v>
      </c>
      <c r="E41" s="562">
        <v>0</v>
      </c>
      <c r="F41" s="562">
        <f>+D41+E41</f>
        <v>0</v>
      </c>
      <c r="G41" s="562"/>
      <c r="H41" s="562"/>
      <c r="I41" s="561">
        <f>H41-D41</f>
        <v>0</v>
      </c>
    </row>
    <row r="42" spans="1:9" x14ac:dyDescent="0.25">
      <c r="A42" s="655"/>
      <c r="B42" s="653"/>
      <c r="C42" s="654" t="s">
        <v>516</v>
      </c>
      <c r="D42" s="562">
        <v>0</v>
      </c>
      <c r="E42" s="562">
        <v>0</v>
      </c>
      <c r="F42" s="562">
        <f>+D42+E42</f>
        <v>0</v>
      </c>
      <c r="G42" s="562"/>
      <c r="H42" s="562"/>
      <c r="I42" s="561">
        <f>H42-D42</f>
        <v>0</v>
      </c>
    </row>
    <row r="43" spans="1:9" ht="8.25" customHeight="1" x14ac:dyDescent="0.25">
      <c r="A43" s="655"/>
      <c r="B43" s="653"/>
      <c r="C43" s="654"/>
      <c r="D43" s="557"/>
      <c r="E43" s="557"/>
      <c r="F43" s="557"/>
      <c r="G43" s="557"/>
      <c r="H43" s="557"/>
      <c r="I43" s="561"/>
    </row>
    <row r="44" spans="1:9" ht="15" customHeight="1" x14ac:dyDescent="0.25">
      <c r="A44" s="673" t="s">
        <v>517</v>
      </c>
      <c r="B44" s="536"/>
      <c r="C44" s="556"/>
      <c r="D44" s="1210">
        <f>+D11+D12+D13+D14+D15+D16+D17+D18+D31+D37+D38+D40</f>
        <v>55323720</v>
      </c>
      <c r="E44" s="1210">
        <f t="shared" ref="E44:G44" si="9">+E11+E12+E13+E14+E15+E16+E17+E18+E31+E37+E38+E40</f>
        <v>0</v>
      </c>
      <c r="F44" s="1210">
        <f>+F11+F12+F13+F14+F15+F16+F17+F18+F31+F37+F38+F40</f>
        <v>55323720</v>
      </c>
      <c r="G44" s="1210">
        <f t="shared" si="9"/>
        <v>58069292.5</v>
      </c>
      <c r="H44" s="1210">
        <f>+H11+H12+H13+H14+H15+H16+H17+H18+H31+H37+H38+H40</f>
        <v>58069292.5</v>
      </c>
      <c r="I44" s="1210">
        <f>+I11+I12+I13+I14+I15+I16+I17+I18+I31+I37+I38+I40</f>
        <v>2745572.5000000019</v>
      </c>
    </row>
    <row r="45" spans="1:9" x14ac:dyDescent="0.25">
      <c r="A45" s="673" t="s">
        <v>518</v>
      </c>
      <c r="B45" s="536"/>
      <c r="C45" s="556"/>
      <c r="D45" s="1210"/>
      <c r="E45" s="1210"/>
      <c r="F45" s="1210"/>
      <c r="G45" s="1210"/>
      <c r="H45" s="1210"/>
      <c r="I45" s="1210"/>
    </row>
    <row r="46" spans="1:9" ht="8.25" customHeight="1" x14ac:dyDescent="0.25">
      <c r="A46" s="674"/>
      <c r="B46" s="656"/>
      <c r="C46" s="657"/>
      <c r="D46" s="1210"/>
      <c r="E46" s="1210"/>
      <c r="F46" s="1210"/>
      <c r="G46" s="1210"/>
      <c r="H46" s="1210"/>
      <c r="I46" s="1210"/>
    </row>
    <row r="47" spans="1:9" x14ac:dyDescent="0.25">
      <c r="A47" s="1207" t="s">
        <v>519</v>
      </c>
      <c r="B47" s="1208"/>
      <c r="C47" s="1214"/>
      <c r="D47" s="564"/>
      <c r="E47" s="564"/>
      <c r="F47" s="564"/>
      <c r="G47" s="564"/>
      <c r="H47" s="564"/>
      <c r="I47" s="565">
        <f>IF(($H$44-$D$44)&lt;=0," ",$H$44-$D$44)</f>
        <v>2745572.5</v>
      </c>
    </row>
    <row r="48" spans="1:9" ht="11.25" customHeight="1" x14ac:dyDescent="0.25">
      <c r="A48" s="655"/>
      <c r="B48" s="653"/>
      <c r="C48" s="654"/>
      <c r="D48" s="557"/>
      <c r="E48" s="557"/>
      <c r="F48" s="557"/>
      <c r="G48" s="557"/>
      <c r="H48" s="557"/>
      <c r="I48" s="561"/>
    </row>
    <row r="49" spans="1:9" x14ac:dyDescent="0.25">
      <c r="A49" s="1207" t="s">
        <v>520</v>
      </c>
      <c r="B49" s="1208"/>
      <c r="C49" s="1214"/>
      <c r="D49" s="557"/>
      <c r="E49" s="557"/>
      <c r="F49" s="557"/>
      <c r="G49" s="557"/>
      <c r="H49" s="557"/>
      <c r="I49" s="561"/>
    </row>
    <row r="50" spans="1:9" x14ac:dyDescent="0.25">
      <c r="A50" s="655"/>
      <c r="B50" s="1204" t="s">
        <v>521</v>
      </c>
      <c r="C50" s="1205"/>
      <c r="D50" s="557">
        <f t="shared" ref="D50:I50" si="10">SUM(D51:D58)</f>
        <v>0</v>
      </c>
      <c r="E50" s="557">
        <f t="shared" si="10"/>
        <v>4666788.0199999996</v>
      </c>
      <c r="F50" s="557">
        <f t="shared" si="10"/>
        <v>4666788.0199999996</v>
      </c>
      <c r="G50" s="557">
        <f>SUM(G51:G58)</f>
        <v>4666788.01</v>
      </c>
      <c r="H50" s="557">
        <f t="shared" si="10"/>
        <v>4666788.01</v>
      </c>
      <c r="I50" s="561">
        <f t="shared" si="10"/>
        <v>4666788.01</v>
      </c>
    </row>
    <row r="51" spans="1:9" x14ac:dyDescent="0.25">
      <c r="A51" s="655"/>
      <c r="B51" s="653"/>
      <c r="C51" s="654" t="s">
        <v>522</v>
      </c>
      <c r="D51" s="562">
        <v>0</v>
      </c>
      <c r="E51" s="562">
        <v>0</v>
      </c>
      <c r="F51" s="562">
        <f t="shared" ref="F51:F79" si="11">+D51+E51</f>
        <v>0</v>
      </c>
      <c r="G51" s="562">
        <v>0</v>
      </c>
      <c r="H51" s="562">
        <v>0</v>
      </c>
      <c r="I51" s="561">
        <f>H51-D51</f>
        <v>0</v>
      </c>
    </row>
    <row r="52" spans="1:9" x14ac:dyDescent="0.25">
      <c r="A52" s="655"/>
      <c r="B52" s="653"/>
      <c r="C52" s="654" t="s">
        <v>523</v>
      </c>
      <c r="D52" s="562">
        <v>0</v>
      </c>
      <c r="E52" s="562"/>
      <c r="F52" s="562">
        <f t="shared" si="11"/>
        <v>0</v>
      </c>
      <c r="G52" s="562"/>
      <c r="H52" s="562"/>
      <c r="I52" s="561">
        <f t="shared" ref="I52:I63" si="12">H52-D52</f>
        <v>0</v>
      </c>
    </row>
    <row r="53" spans="1:9" x14ac:dyDescent="0.25">
      <c r="A53" s="655"/>
      <c r="B53" s="653"/>
      <c r="C53" s="654" t="s">
        <v>524</v>
      </c>
      <c r="D53" s="562">
        <v>0</v>
      </c>
      <c r="E53" s="562"/>
      <c r="F53" s="562">
        <f t="shared" si="11"/>
        <v>0</v>
      </c>
      <c r="G53" s="562"/>
      <c r="H53" s="562"/>
      <c r="I53" s="561">
        <f t="shared" si="12"/>
        <v>0</v>
      </c>
    </row>
    <row r="54" spans="1:9" ht="19.5" x14ac:dyDescent="0.25">
      <c r="A54" s="655"/>
      <c r="B54" s="653"/>
      <c r="C54" s="658" t="s">
        <v>525</v>
      </c>
      <c r="D54" s="562">
        <v>0</v>
      </c>
      <c r="E54" s="562"/>
      <c r="F54" s="562">
        <f t="shared" si="11"/>
        <v>0</v>
      </c>
      <c r="G54" s="562"/>
      <c r="H54" s="562"/>
      <c r="I54" s="561">
        <f t="shared" si="12"/>
        <v>0</v>
      </c>
    </row>
    <row r="55" spans="1:9" x14ac:dyDescent="0.25">
      <c r="A55" s="655"/>
      <c r="B55" s="653"/>
      <c r="C55" s="654" t="s">
        <v>526</v>
      </c>
      <c r="D55" s="562">
        <v>0</v>
      </c>
      <c r="E55" s="562">
        <v>0</v>
      </c>
      <c r="F55" s="562">
        <f t="shared" si="11"/>
        <v>0</v>
      </c>
      <c r="G55" s="562">
        <v>0</v>
      </c>
      <c r="H55" s="562">
        <v>0</v>
      </c>
      <c r="I55" s="561">
        <f t="shared" si="12"/>
        <v>0</v>
      </c>
    </row>
    <row r="56" spans="1:9" x14ac:dyDescent="0.25">
      <c r="A56" s="655"/>
      <c r="B56" s="653"/>
      <c r="C56" s="654" t="s">
        <v>527</v>
      </c>
      <c r="D56" s="562">
        <v>0</v>
      </c>
      <c r="E56" s="562"/>
      <c r="F56" s="562">
        <f t="shared" si="11"/>
        <v>0</v>
      </c>
      <c r="G56" s="562"/>
      <c r="H56" s="562"/>
      <c r="I56" s="561">
        <f t="shared" si="12"/>
        <v>0</v>
      </c>
    </row>
    <row r="57" spans="1:9" ht="19.5" x14ac:dyDescent="0.25">
      <c r="A57" s="655"/>
      <c r="B57" s="653"/>
      <c r="C57" s="658" t="s">
        <v>528</v>
      </c>
      <c r="D57" s="562">
        <v>0</v>
      </c>
      <c r="E57" s="562"/>
      <c r="F57" s="562">
        <f t="shared" si="11"/>
        <v>0</v>
      </c>
      <c r="G57" s="562">
        <f>F57</f>
        <v>0</v>
      </c>
      <c r="H57" s="562">
        <f>G57</f>
        <v>0</v>
      </c>
      <c r="I57" s="561">
        <f t="shared" si="12"/>
        <v>0</v>
      </c>
    </row>
    <row r="58" spans="1:9" ht="19.5" x14ac:dyDescent="0.25">
      <c r="A58" s="655"/>
      <c r="B58" s="653"/>
      <c r="C58" s="658" t="s">
        <v>529</v>
      </c>
      <c r="D58" s="562">
        <v>0</v>
      </c>
      <c r="E58" s="562">
        <f>'ETCA-II-01'!D45</f>
        <v>4666788.0199999996</v>
      </c>
      <c r="F58" s="562">
        <f t="shared" si="11"/>
        <v>4666788.0199999996</v>
      </c>
      <c r="G58" s="562">
        <f>'ETCA-II-01'!F45</f>
        <v>4666788.01</v>
      </c>
      <c r="H58" s="562">
        <f>'ETCA-II-01'!G45</f>
        <v>4666788.01</v>
      </c>
      <c r="I58" s="561">
        <f t="shared" si="12"/>
        <v>4666788.01</v>
      </c>
    </row>
    <row r="59" spans="1:9" x14ac:dyDescent="0.25">
      <c r="A59" s="655"/>
      <c r="B59" s="1204" t="s">
        <v>530</v>
      </c>
      <c r="C59" s="1205"/>
      <c r="D59" s="557">
        <f t="shared" ref="D59:I59" si="13">SUM(D60:D63)</f>
        <v>0</v>
      </c>
      <c r="E59" s="557">
        <f t="shared" si="13"/>
        <v>0</v>
      </c>
      <c r="F59" s="557">
        <f t="shared" si="13"/>
        <v>0</v>
      </c>
      <c r="G59" s="557">
        <f t="shared" si="13"/>
        <v>0</v>
      </c>
      <c r="H59" s="557">
        <f t="shared" si="13"/>
        <v>0</v>
      </c>
      <c r="I59" s="561">
        <f t="shared" si="13"/>
        <v>0</v>
      </c>
    </row>
    <row r="60" spans="1:9" x14ac:dyDescent="0.25">
      <c r="A60" s="655"/>
      <c r="B60" s="653"/>
      <c r="C60" s="654" t="s">
        <v>531</v>
      </c>
      <c r="D60" s="562">
        <v>0</v>
      </c>
      <c r="E60" s="562"/>
      <c r="F60" s="562">
        <f t="shared" si="11"/>
        <v>0</v>
      </c>
      <c r="G60" s="562"/>
      <c r="H60" s="562"/>
      <c r="I60" s="561">
        <f t="shared" si="12"/>
        <v>0</v>
      </c>
    </row>
    <row r="61" spans="1:9" x14ac:dyDescent="0.25">
      <c r="A61" s="655"/>
      <c r="B61" s="653"/>
      <c r="C61" s="654" t="s">
        <v>532</v>
      </c>
      <c r="D61" s="562">
        <v>0</v>
      </c>
      <c r="E61" s="562"/>
      <c r="F61" s="562">
        <v>0</v>
      </c>
      <c r="G61" s="562"/>
      <c r="H61" s="562"/>
      <c r="I61" s="561">
        <f t="shared" si="12"/>
        <v>0</v>
      </c>
    </row>
    <row r="62" spans="1:9" x14ac:dyDescent="0.25">
      <c r="A62" s="655"/>
      <c r="B62" s="653"/>
      <c r="C62" s="654" t="s">
        <v>533</v>
      </c>
      <c r="D62" s="562">
        <v>0</v>
      </c>
      <c r="E62" s="562"/>
      <c r="F62" s="562">
        <v>0</v>
      </c>
      <c r="G62" s="562"/>
      <c r="H62" s="562"/>
      <c r="I62" s="561">
        <f t="shared" si="12"/>
        <v>0</v>
      </c>
    </row>
    <row r="63" spans="1:9" x14ac:dyDescent="0.25">
      <c r="A63" s="655"/>
      <c r="B63" s="653"/>
      <c r="C63" s="654" t="s">
        <v>534</v>
      </c>
      <c r="D63" s="562">
        <v>0</v>
      </c>
      <c r="E63" s="562"/>
      <c r="F63" s="562">
        <v>0</v>
      </c>
      <c r="G63" s="562"/>
      <c r="H63" s="562"/>
      <c r="I63" s="561">
        <f t="shared" si="12"/>
        <v>0</v>
      </c>
    </row>
    <row r="64" spans="1:9" x14ac:dyDescent="0.25">
      <c r="A64" s="655"/>
      <c r="B64" s="1204" t="s">
        <v>535</v>
      </c>
      <c r="C64" s="1205"/>
      <c r="D64" s="557">
        <f t="shared" ref="D64:I64" si="14">SUM(D65:D66)</f>
        <v>0</v>
      </c>
      <c r="E64" s="557">
        <f t="shared" si="14"/>
        <v>0</v>
      </c>
      <c r="F64" s="557">
        <f t="shared" si="14"/>
        <v>0</v>
      </c>
      <c r="G64" s="557">
        <f t="shared" si="14"/>
        <v>0</v>
      </c>
      <c r="H64" s="557">
        <f t="shared" si="14"/>
        <v>0</v>
      </c>
      <c r="I64" s="561">
        <f t="shared" si="14"/>
        <v>0</v>
      </c>
    </row>
    <row r="65" spans="1:10" ht="20.25" thickBot="1" x14ac:dyDescent="0.3">
      <c r="A65" s="528"/>
      <c r="B65" s="598"/>
      <c r="C65" s="599" t="s">
        <v>536</v>
      </c>
      <c r="D65" s="563">
        <v>0</v>
      </c>
      <c r="E65" s="563">
        <v>0</v>
      </c>
      <c r="F65" s="563">
        <f t="shared" si="11"/>
        <v>0</v>
      </c>
      <c r="G65" s="563">
        <v>0</v>
      </c>
      <c r="H65" s="563">
        <v>0</v>
      </c>
      <c r="I65" s="620">
        <f>H65-D65</f>
        <v>0</v>
      </c>
    </row>
    <row r="66" spans="1:10" x14ac:dyDescent="0.25">
      <c r="A66" s="655"/>
      <c r="B66" s="653"/>
      <c r="C66" s="658" t="s">
        <v>537</v>
      </c>
      <c r="D66" s="562">
        <v>0</v>
      </c>
      <c r="E66" s="562">
        <v>0</v>
      </c>
      <c r="F66" s="643">
        <v>0</v>
      </c>
      <c r="G66" s="562">
        <v>0</v>
      </c>
      <c r="H66" s="562">
        <v>0</v>
      </c>
      <c r="I66" s="561">
        <f>H66-D66</f>
        <v>0</v>
      </c>
    </row>
    <row r="67" spans="1:10" x14ac:dyDescent="0.25">
      <c r="A67" s="655"/>
      <c r="B67" s="1204" t="s">
        <v>538</v>
      </c>
      <c r="C67" s="1205"/>
      <c r="D67" s="562">
        <v>0</v>
      </c>
      <c r="E67" s="562">
        <v>0</v>
      </c>
      <c r="F67" s="562">
        <f t="shared" si="11"/>
        <v>0</v>
      </c>
      <c r="G67" s="562">
        <v>0</v>
      </c>
      <c r="H67" s="562">
        <v>0</v>
      </c>
      <c r="I67" s="561">
        <f>H67-D67</f>
        <v>0</v>
      </c>
    </row>
    <row r="68" spans="1:10" x14ac:dyDescent="0.25">
      <c r="A68" s="655"/>
      <c r="B68" s="1204" t="s">
        <v>539</v>
      </c>
      <c r="C68" s="1205"/>
      <c r="D68" s="562">
        <v>0</v>
      </c>
      <c r="E68" s="562">
        <v>0</v>
      </c>
      <c r="F68" s="562">
        <f t="shared" si="11"/>
        <v>0</v>
      </c>
      <c r="G68" s="562">
        <v>0</v>
      </c>
      <c r="H68" s="562">
        <v>0</v>
      </c>
      <c r="I68" s="561">
        <f>H68-D68</f>
        <v>0</v>
      </c>
    </row>
    <row r="69" spans="1:10" ht="8.25" customHeight="1" x14ac:dyDescent="0.25">
      <c r="A69" s="655"/>
      <c r="B69" s="1204"/>
      <c r="C69" s="1205"/>
      <c r="D69" s="557"/>
      <c r="E69" s="557"/>
      <c r="F69" s="557" t="s">
        <v>258</v>
      </c>
      <c r="G69" s="557"/>
      <c r="H69" s="557"/>
      <c r="I69" s="561"/>
    </row>
    <row r="70" spans="1:10" x14ac:dyDescent="0.25">
      <c r="A70" s="1216" t="s">
        <v>540</v>
      </c>
      <c r="B70" s="1217"/>
      <c r="C70" s="1218"/>
      <c r="D70" s="559">
        <f t="shared" ref="D70:I70" si="15">+D50+D59+D64+D67+D68</f>
        <v>0</v>
      </c>
      <c r="E70" s="559">
        <f t="shared" si="15"/>
        <v>4666788.0199999996</v>
      </c>
      <c r="F70" s="559">
        <f t="shared" si="15"/>
        <v>4666788.0199999996</v>
      </c>
      <c r="G70" s="559">
        <f t="shared" si="15"/>
        <v>4666788.01</v>
      </c>
      <c r="H70" s="559">
        <f t="shared" si="15"/>
        <v>4666788.01</v>
      </c>
      <c r="I70" s="621">
        <f t="shared" si="15"/>
        <v>4666788.01</v>
      </c>
    </row>
    <row r="71" spans="1:10" ht="6" customHeight="1" x14ac:dyDescent="0.25">
      <c r="A71" s="655"/>
      <c r="B71" s="1204"/>
      <c r="C71" s="1205"/>
      <c r="D71" s="557"/>
      <c r="E71" s="557"/>
      <c r="F71" s="557" t="s">
        <v>258</v>
      </c>
      <c r="G71" s="557"/>
      <c r="H71" s="557"/>
      <c r="I71" s="561"/>
    </row>
    <row r="72" spans="1:10" x14ac:dyDescent="0.25">
      <c r="A72" s="1207" t="s">
        <v>541</v>
      </c>
      <c r="B72" s="1208"/>
      <c r="C72" s="1214"/>
      <c r="D72" s="559">
        <f t="shared" ref="D72:I72" si="16">SUM(D73)</f>
        <v>0</v>
      </c>
      <c r="E72" s="559">
        <f t="shared" si="16"/>
        <v>0</v>
      </c>
      <c r="F72" s="559">
        <f t="shared" si="16"/>
        <v>0</v>
      </c>
      <c r="G72" s="559">
        <f t="shared" si="16"/>
        <v>0</v>
      </c>
      <c r="H72" s="559">
        <f t="shared" si="16"/>
        <v>0</v>
      </c>
      <c r="I72" s="621">
        <f t="shared" si="16"/>
        <v>0</v>
      </c>
    </row>
    <row r="73" spans="1:10" x14ac:dyDescent="0.25">
      <c r="A73" s="655"/>
      <c r="B73" s="1215" t="s">
        <v>542</v>
      </c>
      <c r="C73" s="1205"/>
      <c r="D73" s="562">
        <v>0</v>
      </c>
      <c r="E73" s="562"/>
      <c r="F73" s="562" t="s">
        <v>258</v>
      </c>
      <c r="G73" s="562"/>
      <c r="H73" s="562">
        <v>0</v>
      </c>
      <c r="I73" s="561">
        <f>H73-D73</f>
        <v>0</v>
      </c>
    </row>
    <row r="74" spans="1:10" ht="7.5" customHeight="1" x14ac:dyDescent="0.25">
      <c r="A74" s="655"/>
      <c r="B74" s="1215"/>
      <c r="C74" s="1205"/>
      <c r="D74" s="557"/>
      <c r="E74" s="557"/>
      <c r="F74" s="557" t="s">
        <v>258</v>
      </c>
      <c r="G74" s="557"/>
      <c r="H74" s="557"/>
      <c r="I74" s="561"/>
    </row>
    <row r="75" spans="1:10" x14ac:dyDescent="0.25">
      <c r="A75" s="1207" t="s">
        <v>543</v>
      </c>
      <c r="B75" s="1208"/>
      <c r="C75" s="1214"/>
      <c r="D75" s="559">
        <f t="shared" ref="D75:I75" si="17">+D44+D70+D72</f>
        <v>55323720</v>
      </c>
      <c r="E75" s="559">
        <f t="shared" si="17"/>
        <v>4666788.0199999996</v>
      </c>
      <c r="F75" s="559">
        <f t="shared" si="17"/>
        <v>59990508.019999996</v>
      </c>
      <c r="G75" s="559">
        <f>+G44+G70+G72</f>
        <v>62736080.509999998</v>
      </c>
      <c r="H75" s="559">
        <f t="shared" si="17"/>
        <v>62736080.509999998</v>
      </c>
      <c r="I75" s="621">
        <f t="shared" si="17"/>
        <v>7412360.5100000016</v>
      </c>
    </row>
    <row r="76" spans="1:10" ht="6" customHeight="1" x14ac:dyDescent="0.25">
      <c r="A76" s="655"/>
      <c r="B76" s="1215"/>
      <c r="C76" s="1205"/>
      <c r="D76" s="557"/>
      <c r="E76" s="557"/>
      <c r="F76" s="557" t="s">
        <v>258</v>
      </c>
      <c r="G76" s="557"/>
      <c r="H76" s="557"/>
      <c r="I76" s="561"/>
    </row>
    <row r="77" spans="1:10" x14ac:dyDescent="0.25">
      <c r="A77" s="655"/>
      <c r="B77" s="1221" t="s">
        <v>544</v>
      </c>
      <c r="C77" s="1214"/>
      <c r="D77" s="561"/>
      <c r="E77" s="561"/>
      <c r="F77" s="561" t="s">
        <v>258</v>
      </c>
      <c r="G77" s="561"/>
      <c r="H77" s="561"/>
      <c r="I77" s="561"/>
    </row>
    <row r="78" spans="1:10" ht="21.75" customHeight="1" x14ac:dyDescent="0.25">
      <c r="A78" s="655"/>
      <c r="B78" s="1222" t="s">
        <v>545</v>
      </c>
      <c r="C78" s="1223"/>
      <c r="D78" s="562">
        <v>0</v>
      </c>
      <c r="E78" s="562">
        <v>0</v>
      </c>
      <c r="F78" s="562">
        <f t="shared" si="11"/>
        <v>0</v>
      </c>
      <c r="G78" s="562">
        <v>0</v>
      </c>
      <c r="H78" s="562">
        <v>0</v>
      </c>
      <c r="I78" s="561">
        <f t="shared" ref="I78:I79" si="18">H78-D78</f>
        <v>0</v>
      </c>
    </row>
    <row r="79" spans="1:10" ht="22.5" customHeight="1" x14ac:dyDescent="0.25">
      <c r="A79" s="655"/>
      <c r="B79" s="1222" t="s">
        <v>546</v>
      </c>
      <c r="C79" s="1223"/>
      <c r="D79" s="562">
        <v>0</v>
      </c>
      <c r="E79" s="562">
        <v>0</v>
      </c>
      <c r="F79" s="562">
        <f t="shared" si="11"/>
        <v>0</v>
      </c>
      <c r="G79" s="562">
        <v>0</v>
      </c>
      <c r="H79" s="562">
        <v>0</v>
      </c>
      <c r="I79" s="561">
        <f t="shared" si="18"/>
        <v>0</v>
      </c>
    </row>
    <row r="80" spans="1:10" x14ac:dyDescent="0.25">
      <c r="A80" s="655"/>
      <c r="B80" s="1221" t="s">
        <v>547</v>
      </c>
      <c r="C80" s="1214"/>
      <c r="D80" s="559">
        <f t="shared" ref="D80:I80" si="19">+D78+D79</f>
        <v>0</v>
      </c>
      <c r="E80" s="559">
        <f t="shared" si="19"/>
        <v>0</v>
      </c>
      <c r="F80" s="559">
        <f t="shared" si="19"/>
        <v>0</v>
      </c>
      <c r="G80" s="559">
        <f t="shared" si="19"/>
        <v>0</v>
      </c>
      <c r="H80" s="559">
        <f t="shared" si="19"/>
        <v>0</v>
      </c>
      <c r="I80" s="621">
        <f t="shared" si="19"/>
        <v>0</v>
      </c>
      <c r="J80" s="441" t="str">
        <f>IF(D75&lt;&gt;'ETCA-II-01'!C24,"ERROR!!!!! EL MONTO ESTIMADO NO COINCIDE CON LO REPORTADO EN EL FORMATO ETCA-II-01 EN EL TOTAL DE INGRESOS","")</f>
        <v/>
      </c>
    </row>
    <row r="81" spans="1:10" ht="15.75" thickBot="1" x14ac:dyDescent="0.3">
      <c r="A81" s="527"/>
      <c r="B81" s="1219"/>
      <c r="C81" s="1220"/>
      <c r="D81" s="558"/>
      <c r="E81" s="558"/>
      <c r="F81" s="558"/>
      <c r="G81" s="558"/>
      <c r="H81" s="558"/>
      <c r="I81" s="558"/>
      <c r="J81" s="441" t="str">
        <f>IF(E75&lt;&gt;'ETCA-II-01'!D24,"ERROR!!!!! EL MONTO NO COINCIDE CON LO REPORTADO EN EL FORMATO ETCA-II-01 EN EL TOTAL DE INGRESOS","")</f>
        <v/>
      </c>
    </row>
    <row r="82" spans="1:10" x14ac:dyDescent="0.25">
      <c r="A82" s="486" t="s">
        <v>257</v>
      </c>
      <c r="J82" s="441" t="str">
        <f>IF(F75&lt;&gt;'ETCA-II-01'!E24,"ERROR!!!!! EL MONTO NO COINCIDE CON LO REPORTADO EN EL FORMATO ETCA-II-01 EN EL TOTAL DE INGRESOS","")</f>
        <v/>
      </c>
    </row>
    <row r="83" spans="1:10" x14ac:dyDescent="0.25">
      <c r="J83" s="441" t="str">
        <f>IF(G75&lt;&gt;'ETCA-II-01'!F24,"ERROR!!!!! EL MONTO NO COINCIDE CON LO REPORTADO EN EL FORMATO ETCA-II-01 EN EL TOTAL DE INGRESOS","")</f>
        <v/>
      </c>
    </row>
    <row r="84" spans="1:10" x14ac:dyDescent="0.25">
      <c r="J84" s="441" t="str">
        <f>IF(H75&lt;&gt;'ETCA-II-01'!G24,"ERROR!!!!! EL MONTO NO COINCIDE CON LO REPORTADO EN EL FORMATO ETCA-II-01 EN EL TOTAL DE INGRESOS","")</f>
        <v/>
      </c>
    </row>
    <row r="85" spans="1:10" x14ac:dyDescent="0.25">
      <c r="J85" s="441" t="str">
        <f>IF(I75&lt;&gt;'ETCA-II-01'!H24,"ERROR!!!!! EL MONTO NO COINCIDE CON LO REPORTADO EN EL FORMATO ETCA-II-01 EN EL TOTAL DE INGRESOS","")</f>
        <v/>
      </c>
    </row>
    <row r="86" spans="1:10" x14ac:dyDescent="0.25">
      <c r="J86" s="441" t="str">
        <f>IF(D75&lt;&gt;'ETCA-II-01'!C51,"ERROR!!!!! EL MONTO NO COINCIDE CON LO REPORTADO EN EL FORMATO ETCA-II-01 EN EL TOTAL DE INGRESOS","")</f>
        <v/>
      </c>
    </row>
    <row r="87" spans="1:10" x14ac:dyDescent="0.25">
      <c r="J87" s="441" t="str">
        <f>IF(E75&lt;&gt;'ETCA-II-01'!D51,"ERROR!!!!! EL MONTO NO COINCIDE CON LO REPORTADO EN EL FORMATO ETCA-II-01 EN EL TOTAL DE INGRESOS","")</f>
        <v/>
      </c>
    </row>
    <row r="88" spans="1:10" x14ac:dyDescent="0.25">
      <c r="J88" s="441" t="str">
        <f>IF(F75&lt;&gt;'ETCA-II-01'!E51,"ERROR!!!!! EL MONTO NO COINCIDE CON LO REPORTADO EN EL FORMATO ETCA-II-01 EN EL TOTAL DE INGRESOS","")</f>
        <v/>
      </c>
    </row>
    <row r="89" spans="1:10" x14ac:dyDescent="0.25">
      <c r="J89" s="441" t="str">
        <f>IF(G75&lt;&gt;'ETCA-II-01'!F51,"ERROR!!!!! EL MONTO NO COINCIDE CON LO REPORTADO EN EL FORMATO ETCA-II-01 EN EL TOTAL DE INGRESOS","")</f>
        <v/>
      </c>
    </row>
    <row r="90" spans="1:10" x14ac:dyDescent="0.25">
      <c r="J90" s="441" t="str">
        <f>IF(H75&lt;&gt;'ETCA-II-01'!G51,"ERROR!!!!! EL MONTO NO COINCIDE CON LO REPORTADO EN EL FORMATO ETCA-II-01 EN EL TOTAL DE INGRESOS","")</f>
        <v/>
      </c>
    </row>
    <row r="91" spans="1:10" x14ac:dyDescent="0.25">
      <c r="J91" s="441" t="str">
        <f>IF(I75&lt;&gt;'ETCA-II-01'!H51,"ERROR!!!!! EL MONTO NO COINCIDE CON LO REPORTADO EN EL FORMATO ETCA-II-01 EN EL TOTAL DE INGRESOS","")</f>
        <v/>
      </c>
    </row>
  </sheetData>
  <sheetProtection formatColumns="0" formatRows="0" insertHyperlinks="0"/>
  <mergeCells count="63">
    <mergeCell ref="B81:C81"/>
    <mergeCell ref="A75:C75"/>
    <mergeCell ref="B76:C76"/>
    <mergeCell ref="B77:C77"/>
    <mergeCell ref="B78:C78"/>
    <mergeCell ref="B79:C79"/>
    <mergeCell ref="B80:C80"/>
    <mergeCell ref="B74:C74"/>
    <mergeCell ref="A49:C49"/>
    <mergeCell ref="B50:C50"/>
    <mergeCell ref="B59:C59"/>
    <mergeCell ref="B64:C64"/>
    <mergeCell ref="B67:C67"/>
    <mergeCell ref="B68:C68"/>
    <mergeCell ref="B69:C69"/>
    <mergeCell ref="A70:C70"/>
    <mergeCell ref="B71:C71"/>
    <mergeCell ref="A72:C72"/>
    <mergeCell ref="B73:C73"/>
    <mergeCell ref="A47:C47"/>
    <mergeCell ref="B38:C38"/>
    <mergeCell ref="B40:C40"/>
    <mergeCell ref="D44:D46"/>
    <mergeCell ref="F18:F19"/>
    <mergeCell ref="E44:E46"/>
    <mergeCell ref="F44:F46"/>
    <mergeCell ref="G18:G19"/>
    <mergeCell ref="H18:H19"/>
    <mergeCell ref="I18:I19"/>
    <mergeCell ref="D18:D19"/>
    <mergeCell ref="E18:E19"/>
    <mergeCell ref="G44:G46"/>
    <mergeCell ref="H44:H46"/>
    <mergeCell ref="I44:I46"/>
    <mergeCell ref="B31:C31"/>
    <mergeCell ref="B37:C37"/>
    <mergeCell ref="A9:C9"/>
    <mergeCell ref="B17:C17"/>
    <mergeCell ref="A18:A19"/>
    <mergeCell ref="B18:C18"/>
    <mergeCell ref="B19:C19"/>
    <mergeCell ref="B16:C16"/>
    <mergeCell ref="B15:C15"/>
    <mergeCell ref="A10:C10"/>
    <mergeCell ref="B11:C11"/>
    <mergeCell ref="B12:C12"/>
    <mergeCell ref="B13:C13"/>
    <mergeCell ref="B14:C14"/>
    <mergeCell ref="A6:C6"/>
    <mergeCell ref="D6:H6"/>
    <mergeCell ref="I6:I8"/>
    <mergeCell ref="A7:C7"/>
    <mergeCell ref="A8:C8"/>
    <mergeCell ref="D7:D8"/>
    <mergeCell ref="E7:E8"/>
    <mergeCell ref="F7:F8"/>
    <mergeCell ref="G7:G8"/>
    <mergeCell ref="H7:H8"/>
    <mergeCell ref="A5:I5"/>
    <mergeCell ref="A4:I4"/>
    <mergeCell ref="A2:I2"/>
    <mergeCell ref="A1:I1"/>
    <mergeCell ref="A3:I3"/>
  </mergeCells>
  <printOptions horizontalCentered="1"/>
  <pageMargins left="0.23622047244094491" right="0.23622047244094491" top="0.74803149606299213" bottom="0.74803149606299213" header="0.31496062992125984" footer="0.31496062992125984"/>
  <pageSetup scale="98" orientation="landscape" r:id="rId1"/>
  <headerFooter>
    <oddFooter>Página &amp;P</oddFooter>
  </headerFooter>
  <rowBreaks count="1" manualBreakCount="1">
    <brk id="65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pageSetUpPr fitToPage="1"/>
  </sheetPr>
  <dimension ref="A1:E24"/>
  <sheetViews>
    <sheetView view="pageBreakPreview" zoomScaleNormal="100" zoomScaleSheetLayoutView="100" workbookViewId="0">
      <selection activeCell="A3" sqref="A3:D3"/>
    </sheetView>
  </sheetViews>
  <sheetFormatPr baseColWidth="10" defaultColWidth="11.28515625" defaultRowHeight="16.5" x14ac:dyDescent="0.25"/>
  <cols>
    <col min="1" max="1" width="1.28515625" style="103" customWidth="1"/>
    <col min="2" max="2" width="43.85546875" style="103" customWidth="1"/>
    <col min="3" max="4" width="25.7109375" style="103" customWidth="1"/>
    <col min="5" max="5" width="62" style="215" customWidth="1"/>
    <col min="6" max="16384" width="11.28515625" style="103"/>
  </cols>
  <sheetData>
    <row r="1" spans="1:5" x14ac:dyDescent="0.25">
      <c r="A1" s="1109" t="s">
        <v>25</v>
      </c>
      <c r="B1" s="1109"/>
      <c r="C1" s="1109"/>
      <c r="D1" s="1109"/>
    </row>
    <row r="2" spans="1:5" s="142" customFormat="1" ht="15.75" x14ac:dyDescent="0.25">
      <c r="A2" s="1109" t="s">
        <v>548</v>
      </c>
      <c r="B2" s="1109"/>
      <c r="C2" s="1109"/>
      <c r="D2" s="1109"/>
      <c r="E2" s="388"/>
    </row>
    <row r="3" spans="1:5" s="142" customFormat="1" ht="15.75" x14ac:dyDescent="0.25">
      <c r="A3" s="1110" t="str">
        <f>'ETCA-I-01'!A3:G3</f>
        <v>Centro de Evaluacion y Control de Confianza del Estado de Sonora</v>
      </c>
      <c r="B3" s="1110"/>
      <c r="C3" s="1110"/>
      <c r="D3" s="1110"/>
      <c r="E3" s="387"/>
    </row>
    <row r="4" spans="1:5" s="142" customFormat="1" x14ac:dyDescent="0.25">
      <c r="A4" s="1111" t="str">
        <f>'ETCA-I-01'!A4:G4</f>
        <v>Al 31 de Diciembre de 2018</v>
      </c>
      <c r="B4" s="1111"/>
      <c r="C4" s="1111"/>
      <c r="D4" s="1111"/>
      <c r="E4" s="387"/>
    </row>
    <row r="5" spans="1:5" s="144" customFormat="1" ht="17.25" thickBot="1" x14ac:dyDescent="0.3">
      <c r="A5" s="143"/>
      <c r="B5" s="1112" t="s">
        <v>549</v>
      </c>
      <c r="C5" s="1112"/>
      <c r="D5" s="220"/>
      <c r="E5" s="389"/>
    </row>
    <row r="6" spans="1:5" s="145" customFormat="1" ht="27" customHeight="1" thickBot="1" x14ac:dyDescent="0.3">
      <c r="A6" s="1224" t="s">
        <v>550</v>
      </c>
      <c r="B6" s="1225"/>
      <c r="C6" s="229"/>
      <c r="D6" s="230">
        <f>'ETCA-II-01'!F24</f>
        <v>62736080.509999998</v>
      </c>
      <c r="E6" s="390" t="str">
        <f>IF(D6&lt;&gt;'ETCA-II-01'!F51,"ERROR!!!!! EL MONTO NO COINCIDE CON LO REPORTADO EN EL FORMATO ETCA-II-01 EN EL TOTAL DEVENGADO DEL ANALÍTICO DE INGRESOS","")</f>
        <v/>
      </c>
    </row>
    <row r="7" spans="1:5" s="223" customFormat="1" ht="9.75" customHeight="1" x14ac:dyDescent="0.25">
      <c r="A7" s="242"/>
      <c r="B7" s="221"/>
      <c r="C7" s="222"/>
      <c r="D7" s="244"/>
      <c r="E7" s="391"/>
    </row>
    <row r="8" spans="1:5" s="223" customFormat="1" ht="17.25" customHeight="1" thickBot="1" x14ac:dyDescent="0.3">
      <c r="A8" s="243" t="s">
        <v>551</v>
      </c>
      <c r="B8" s="224"/>
      <c r="C8" s="225"/>
      <c r="D8" s="245"/>
      <c r="E8" s="390"/>
    </row>
    <row r="9" spans="1:5" ht="20.100000000000001" customHeight="1" thickBot="1" x14ac:dyDescent="0.3">
      <c r="A9" s="231" t="s">
        <v>552</v>
      </c>
      <c r="B9" s="232"/>
      <c r="C9" s="233"/>
      <c r="D9" s="234">
        <f>SUM(C10:C14)</f>
        <v>48783.06</v>
      </c>
      <c r="E9" s="390"/>
    </row>
    <row r="10" spans="1:5" ht="20.100000000000001" customHeight="1" x14ac:dyDescent="0.2">
      <c r="A10" s="146"/>
      <c r="B10" s="251" t="s">
        <v>553</v>
      </c>
      <c r="C10" s="235"/>
      <c r="D10" s="392"/>
      <c r="E10" s="409" t="str">
        <f>IF(C10&lt;&gt;'ETCA-I-03'!C22,"ERROR!!!, NO COINCIDEN LOS MONTOS CON LO REPORTADO EN EL FORMATO ETCA-I-03 EN EL EJERCICIO 2017","")</f>
        <v/>
      </c>
    </row>
    <row r="11" spans="1:5" ht="33" customHeight="1" x14ac:dyDescent="0.2">
      <c r="A11" s="146"/>
      <c r="B11" s="252" t="s">
        <v>554</v>
      </c>
      <c r="C11" s="235"/>
      <c r="D11" s="392"/>
      <c r="E11" s="409" t="str">
        <f>IF(C11&lt;&gt;'ETCA-I-03'!C23,"ERROR!!!, NO COINCIDEN LOS MONTOS CON LO REPORTADO EN EL FORMATO ETCA-I-03 EN EL EJERCICIO 2017","")</f>
        <v/>
      </c>
    </row>
    <row r="12" spans="1:5" ht="20.100000000000001" customHeight="1" x14ac:dyDescent="0.2">
      <c r="A12" s="147"/>
      <c r="B12" s="252" t="s">
        <v>555</v>
      </c>
      <c r="C12" s="235"/>
      <c r="D12" s="392"/>
      <c r="E12" s="409" t="str">
        <f>IF(C12&lt;&gt;'ETCA-I-03'!C24,"ERROR!!!, NO COINCIDEN LOS MONTOS CON LO REPORTADO EN EL FORMATO ETCA-I-03 EN EL EJERCICIO 2017","")</f>
        <v/>
      </c>
    </row>
    <row r="13" spans="1:5" ht="20.100000000000001" customHeight="1" x14ac:dyDescent="0.2">
      <c r="A13" s="147"/>
      <c r="B13" s="252" t="s">
        <v>556</v>
      </c>
      <c r="C13" s="235">
        <f>'ETCA-I-03'!C20</f>
        <v>48783.06</v>
      </c>
      <c r="D13" s="392"/>
      <c r="E13" s="409" t="str">
        <f>IF(C13&lt;&gt;'ETCA-I-03'!C25,"ERROR!!!, NO COINCIDEN LOS MONTOS CON LO REPORTADO EN EL FORMATO ETCA-I-03 EN EL EJERCICIO 2017","")</f>
        <v>ERROR!!!, NO COINCIDEN LOS MONTOS CON LO REPORTADO EN EL FORMATO ETCA-I-03 EN EL EJERCICIO 2017</v>
      </c>
    </row>
    <row r="14" spans="1:5" ht="24.75" customHeight="1" thickBot="1" x14ac:dyDescent="0.3">
      <c r="A14" s="226" t="s">
        <v>557</v>
      </c>
      <c r="B14" s="255"/>
      <c r="C14" s="236"/>
      <c r="D14" s="393"/>
      <c r="E14" s="390"/>
    </row>
    <row r="15" spans="1:5" ht="7.5" customHeight="1" x14ac:dyDescent="0.25">
      <c r="A15" s="256"/>
      <c r="B15" s="246"/>
      <c r="C15" s="247"/>
      <c r="D15" s="248"/>
      <c r="E15" s="390"/>
    </row>
    <row r="16" spans="1:5" ht="20.100000000000001" customHeight="1" thickBot="1" x14ac:dyDescent="0.3">
      <c r="A16" s="257" t="s">
        <v>558</v>
      </c>
      <c r="B16" s="249"/>
      <c r="C16" s="250"/>
      <c r="D16" s="227"/>
      <c r="E16" s="390"/>
    </row>
    <row r="17" spans="1:5" ht="20.100000000000001" customHeight="1" thickBot="1" x14ac:dyDescent="0.3">
      <c r="A17" s="231" t="s">
        <v>559</v>
      </c>
      <c r="B17" s="232"/>
      <c r="C17" s="233"/>
      <c r="D17" s="234">
        <f>SUM(C18:C22)</f>
        <v>0</v>
      </c>
      <c r="E17" s="390"/>
    </row>
    <row r="18" spans="1:5" ht="20.100000000000001" customHeight="1" x14ac:dyDescent="0.25">
      <c r="A18" s="147"/>
      <c r="B18" s="251" t="s">
        <v>560</v>
      </c>
      <c r="C18" s="237"/>
      <c r="D18" s="392"/>
      <c r="E18" s="390"/>
    </row>
    <row r="19" spans="1:5" ht="20.100000000000001" customHeight="1" x14ac:dyDescent="0.25">
      <c r="A19" s="147"/>
      <c r="B19" s="252" t="s">
        <v>561</v>
      </c>
      <c r="C19" s="237"/>
      <c r="D19" s="392"/>
      <c r="E19" s="390"/>
    </row>
    <row r="20" spans="1:5" ht="20.100000000000001" customHeight="1" x14ac:dyDescent="0.25">
      <c r="A20" s="147"/>
      <c r="B20" s="252" t="s">
        <v>562</v>
      </c>
      <c r="C20" s="237"/>
      <c r="D20" s="392"/>
      <c r="E20" s="390"/>
    </row>
    <row r="21" spans="1:5" ht="20.100000000000001" customHeight="1" x14ac:dyDescent="0.25">
      <c r="A21" s="228" t="s">
        <v>563</v>
      </c>
      <c r="B21" s="253"/>
      <c r="C21" s="237"/>
      <c r="D21" s="392"/>
      <c r="E21" s="390"/>
    </row>
    <row r="22" spans="1:5" ht="20.100000000000001" customHeight="1" thickBot="1" x14ac:dyDescent="0.3">
      <c r="A22" s="147"/>
      <c r="B22" s="254"/>
      <c r="C22" s="238"/>
      <c r="D22" s="392"/>
      <c r="E22" s="390"/>
    </row>
    <row r="23" spans="1:5" ht="26.25" customHeight="1" thickBot="1" x14ac:dyDescent="0.3">
      <c r="A23" s="239" t="s">
        <v>564</v>
      </c>
      <c r="B23" s="240"/>
      <c r="C23" s="241"/>
      <c r="D23" s="230">
        <f>D6+D9-D17</f>
        <v>62784863.57</v>
      </c>
      <c r="E23" s="390" t="str">
        <f>IF(D23&lt;&gt;'ETCA-I-03'!C27,"ERROR!!!!! EL MONTO NO COINCIDE CON LO REPORTADO EN EL FORMATO ETCA-I-03 EN EL TOTAL DE INGRESOS Y OTROS BENEFICIOS","")</f>
        <v/>
      </c>
    </row>
    <row r="24" spans="1:5" x14ac:dyDescent="0.25">
      <c r="A24" s="486" t="s">
        <v>257</v>
      </c>
    </row>
  </sheetData>
  <sheetProtection insertHyperlinks="0"/>
  <mergeCells count="6">
    <mergeCell ref="A6:B6"/>
    <mergeCell ref="A1:D1"/>
    <mergeCell ref="A3:D3"/>
    <mergeCell ref="A2:D2"/>
    <mergeCell ref="A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34" zoomScaleNormal="100" zoomScaleSheetLayoutView="98" workbookViewId="0">
      <selection activeCell="F82" sqref="F82"/>
    </sheetView>
  </sheetViews>
  <sheetFormatPr baseColWidth="10" defaultRowHeight="15" x14ac:dyDescent="0.25"/>
  <cols>
    <col min="1" max="1" width="52.28515625" style="568" bestFit="1" customWidth="1"/>
    <col min="2" max="2" width="13.7109375" style="568" customWidth="1"/>
    <col min="3" max="3" width="15.42578125" style="568" customWidth="1"/>
    <col min="4" max="7" width="13.7109375" style="568" customWidth="1"/>
    <col min="8" max="16384" width="11.42578125" style="568"/>
  </cols>
  <sheetData>
    <row r="1" spans="1:7" ht="15.75" x14ac:dyDescent="0.25">
      <c r="A1" s="1109" t="s">
        <v>25</v>
      </c>
      <c r="B1" s="1109"/>
      <c r="C1" s="1109"/>
      <c r="D1" s="1109"/>
      <c r="E1" s="1109"/>
      <c r="F1" s="1109"/>
      <c r="G1" s="1109"/>
    </row>
    <row r="2" spans="1:7" ht="15.75" x14ac:dyDescent="0.25">
      <c r="A2" s="1109" t="s">
        <v>565</v>
      </c>
      <c r="B2" s="1109"/>
      <c r="C2" s="1109"/>
      <c r="D2" s="1109"/>
      <c r="E2" s="1109"/>
      <c r="F2" s="1109"/>
      <c r="G2" s="1109"/>
    </row>
    <row r="3" spans="1:7" ht="15.75" x14ac:dyDescent="0.25">
      <c r="A3" s="1109" t="s">
        <v>566</v>
      </c>
      <c r="B3" s="1109"/>
      <c r="C3" s="1109"/>
      <c r="D3" s="1109"/>
      <c r="E3" s="1109"/>
      <c r="F3" s="1109"/>
      <c r="G3" s="1109"/>
    </row>
    <row r="4" spans="1:7" ht="15.75" x14ac:dyDescent="0.25">
      <c r="A4" s="1110" t="str">
        <f>'ETCA-I-01'!A3:G3</f>
        <v>Centro de Evaluacion y Control de Confianza del Estado de Sonora</v>
      </c>
      <c r="B4" s="1110"/>
      <c r="C4" s="1110"/>
      <c r="D4" s="1110"/>
      <c r="E4" s="1110"/>
      <c r="F4" s="1110"/>
      <c r="G4" s="1110"/>
    </row>
    <row r="5" spans="1:7" ht="16.5" x14ac:dyDescent="0.25">
      <c r="A5" s="1111" t="str">
        <f>'ETCA-I-03'!A4:D4</f>
        <v>Del 01 de Enero  al 31 de Diciembre de 2018</v>
      </c>
      <c r="B5" s="1111"/>
      <c r="C5" s="1111"/>
      <c r="D5" s="1111"/>
      <c r="E5" s="1111"/>
      <c r="F5" s="1111"/>
      <c r="G5" s="1111"/>
    </row>
    <row r="6" spans="1:7" ht="17.25" thickBot="1" x14ac:dyDescent="0.3">
      <c r="A6" s="1228" t="s">
        <v>567</v>
      </c>
      <c r="B6" s="1228"/>
      <c r="C6" s="1228"/>
      <c r="D6" s="1228"/>
      <c r="E6" s="1228"/>
      <c r="F6" s="220"/>
      <c r="G6" s="260"/>
    </row>
    <row r="7" spans="1:7" ht="38.25" x14ac:dyDescent="0.25">
      <c r="A7" s="1226" t="s">
        <v>568</v>
      </c>
      <c r="B7" s="175" t="s">
        <v>569</v>
      </c>
      <c r="C7" s="175" t="s">
        <v>479</v>
      </c>
      <c r="D7" s="415" t="s">
        <v>570</v>
      </c>
      <c r="E7" s="175" t="s">
        <v>571</v>
      </c>
      <c r="F7" s="175" t="s">
        <v>572</v>
      </c>
      <c r="G7" s="416" t="s">
        <v>573</v>
      </c>
    </row>
    <row r="8" spans="1:7" ht="15.75" thickBot="1" x14ac:dyDescent="0.3">
      <c r="A8" s="1227"/>
      <c r="B8" s="178" t="s">
        <v>444</v>
      </c>
      <c r="C8" s="178" t="s">
        <v>445</v>
      </c>
      <c r="D8" s="417" t="s">
        <v>574</v>
      </c>
      <c r="E8" s="178" t="s">
        <v>447</v>
      </c>
      <c r="F8" s="178" t="s">
        <v>448</v>
      </c>
      <c r="G8" s="418" t="s">
        <v>575</v>
      </c>
    </row>
    <row r="9" spans="1:7" x14ac:dyDescent="0.25">
      <c r="A9" s="1083" t="s">
        <v>225</v>
      </c>
      <c r="B9" s="753">
        <f>SUM(B10:B16)</f>
        <v>46848719.990000002</v>
      </c>
      <c r="C9" s="753">
        <f>SUM(C10:C16)</f>
        <v>0</v>
      </c>
      <c r="D9" s="753">
        <f>B9+C9</f>
        <v>46848719.990000002</v>
      </c>
      <c r="E9" s="753">
        <f>SUM(E10:E16)</f>
        <v>44931086.999999993</v>
      </c>
      <c r="F9" s="753">
        <f>SUM(F10:F16)</f>
        <v>44755645.469999999</v>
      </c>
      <c r="G9" s="754">
        <f>D9-E9</f>
        <v>1917632.9900000095</v>
      </c>
    </row>
    <row r="10" spans="1:7" x14ac:dyDescent="0.25">
      <c r="A10" s="944" t="s">
        <v>576</v>
      </c>
      <c r="B10" s="281">
        <v>28994298.66</v>
      </c>
      <c r="C10" s="281">
        <v>-626983.86</v>
      </c>
      <c r="D10" s="282">
        <f t="shared" ref="D10:D72" si="0">B10+C10</f>
        <v>28367314.800000001</v>
      </c>
      <c r="E10" s="281">
        <v>27373101.390000001</v>
      </c>
      <c r="F10" s="281">
        <v>27373101.390000001</v>
      </c>
      <c r="G10" s="285">
        <f t="shared" ref="G10:G73" si="1">D10-E10</f>
        <v>994213.41000000015</v>
      </c>
    </row>
    <row r="11" spans="1:7" x14ac:dyDescent="0.25">
      <c r="A11" s="944" t="s">
        <v>577</v>
      </c>
      <c r="B11" s="281"/>
      <c r="C11" s="281"/>
      <c r="D11" s="282">
        <f t="shared" si="0"/>
        <v>0</v>
      </c>
      <c r="E11" s="281">
        <v>0</v>
      </c>
      <c r="F11" s="281">
        <v>0</v>
      </c>
      <c r="G11" s="285">
        <f t="shared" si="1"/>
        <v>0</v>
      </c>
    </row>
    <row r="12" spans="1:7" x14ac:dyDescent="0.25">
      <c r="A12" s="944" t="s">
        <v>578</v>
      </c>
      <c r="B12" s="281">
        <v>8020910.3399999999</v>
      </c>
      <c r="C12" s="281">
        <v>-706037.66</v>
      </c>
      <c r="D12" s="282">
        <f t="shared" si="0"/>
        <v>7314872.6799999997</v>
      </c>
      <c r="E12" s="281">
        <v>6950501.1600000001</v>
      </c>
      <c r="F12" s="281">
        <v>6950501.1600000001</v>
      </c>
      <c r="G12" s="285">
        <f t="shared" si="1"/>
        <v>364371.51999999955</v>
      </c>
    </row>
    <row r="13" spans="1:7" x14ac:dyDescent="0.25">
      <c r="A13" s="944" t="s">
        <v>579</v>
      </c>
      <c r="B13" s="281">
        <v>9833510.9900000002</v>
      </c>
      <c r="C13" s="281">
        <v>405571.06</v>
      </c>
      <c r="D13" s="282">
        <f t="shared" si="0"/>
        <v>10239082.050000001</v>
      </c>
      <c r="E13" s="281">
        <v>9722575.4100000001</v>
      </c>
      <c r="F13" s="281">
        <v>9547133.8800000008</v>
      </c>
      <c r="G13" s="285">
        <f>D13-E13</f>
        <v>516506.6400000006</v>
      </c>
    </row>
    <row r="14" spans="1:7" x14ac:dyDescent="0.25">
      <c r="A14" s="944" t="s">
        <v>580</v>
      </c>
      <c r="B14" s="281"/>
      <c r="C14" s="281">
        <v>927450.46</v>
      </c>
      <c r="D14" s="282">
        <f t="shared" si="0"/>
        <v>927450.46</v>
      </c>
      <c r="E14" s="281">
        <v>884909.04</v>
      </c>
      <c r="F14" s="281">
        <v>884909.04</v>
      </c>
      <c r="G14" s="285">
        <f t="shared" si="1"/>
        <v>42541.419999999925</v>
      </c>
    </row>
    <row r="15" spans="1:7" x14ac:dyDescent="0.25">
      <c r="A15" s="944" t="s">
        <v>581</v>
      </c>
      <c r="B15" s="281">
        <v>0</v>
      </c>
      <c r="C15" s="281"/>
      <c r="D15" s="282">
        <f t="shared" si="0"/>
        <v>0</v>
      </c>
      <c r="E15" s="281"/>
      <c r="F15" s="281">
        <v>0</v>
      </c>
      <c r="G15" s="285">
        <f t="shared" si="1"/>
        <v>0</v>
      </c>
    </row>
    <row r="16" spans="1:7" x14ac:dyDescent="0.25">
      <c r="A16" s="944" t="s">
        <v>582</v>
      </c>
      <c r="B16" s="281">
        <v>0</v>
      </c>
      <c r="C16" s="281"/>
      <c r="D16" s="282">
        <f t="shared" si="0"/>
        <v>0</v>
      </c>
      <c r="E16" s="281"/>
      <c r="F16" s="281">
        <v>0</v>
      </c>
      <c r="G16" s="285">
        <f t="shared" si="1"/>
        <v>0</v>
      </c>
    </row>
    <row r="17" spans="1:9" x14ac:dyDescent="0.25">
      <c r="A17" s="945" t="s">
        <v>226</v>
      </c>
      <c r="B17" s="753">
        <f>SUM(B18:B26)</f>
        <v>2133085.38</v>
      </c>
      <c r="C17" s="753">
        <f>SUM(C18:C26)</f>
        <v>217187.15999999997</v>
      </c>
      <c r="D17" s="753">
        <f>B17+C17</f>
        <v>2350272.54</v>
      </c>
      <c r="E17" s="753">
        <f>SUM(E18:E26)</f>
        <v>1441411.13</v>
      </c>
      <c r="F17" s="753">
        <f>SUM(F18:F26)</f>
        <v>1441411.0199999998</v>
      </c>
      <c r="G17" s="754">
        <f t="shared" si="1"/>
        <v>908861.41000000015</v>
      </c>
    </row>
    <row r="18" spans="1:9" ht="25.5" x14ac:dyDescent="0.25">
      <c r="A18" s="944" t="s">
        <v>583</v>
      </c>
      <c r="B18" s="281">
        <v>1153862.3799999999</v>
      </c>
      <c r="C18" s="281">
        <v>33974.49</v>
      </c>
      <c r="D18" s="282">
        <f t="shared" si="0"/>
        <v>1187836.8699999999</v>
      </c>
      <c r="E18" s="281">
        <v>537944.51</v>
      </c>
      <c r="F18" s="281">
        <v>537944.41</v>
      </c>
      <c r="G18" s="285">
        <f t="shared" si="1"/>
        <v>649892.35999999987</v>
      </c>
    </row>
    <row r="19" spans="1:9" x14ac:dyDescent="0.25">
      <c r="A19" s="944" t="s">
        <v>584</v>
      </c>
      <c r="B19" s="281">
        <v>32333.040000000001</v>
      </c>
      <c r="C19" s="281">
        <v>94198.37</v>
      </c>
      <c r="D19" s="282">
        <f t="shared" si="0"/>
        <v>126531.41</v>
      </c>
      <c r="E19" s="281">
        <v>124102.46</v>
      </c>
      <c r="F19" s="281">
        <v>124102.46</v>
      </c>
      <c r="G19" s="285">
        <f t="shared" si="1"/>
        <v>2428.9499999999971</v>
      </c>
    </row>
    <row r="20" spans="1:9" x14ac:dyDescent="0.25">
      <c r="A20" s="944" t="s">
        <v>585</v>
      </c>
      <c r="B20" s="281"/>
      <c r="C20" s="281">
        <v>0</v>
      </c>
      <c r="D20" s="282">
        <f t="shared" si="0"/>
        <v>0</v>
      </c>
      <c r="E20" s="281">
        <v>0</v>
      </c>
      <c r="F20" s="281">
        <v>0</v>
      </c>
      <c r="G20" s="285">
        <f t="shared" si="1"/>
        <v>0</v>
      </c>
    </row>
    <row r="21" spans="1:9" x14ac:dyDescent="0.25">
      <c r="A21" s="944" t="s">
        <v>586</v>
      </c>
      <c r="B21" s="281">
        <v>277970.8</v>
      </c>
      <c r="C21" s="281">
        <v>-110460.15</v>
      </c>
      <c r="D21" s="282">
        <f t="shared" si="0"/>
        <v>167510.65</v>
      </c>
      <c r="E21" s="281">
        <v>104751.48</v>
      </c>
      <c r="F21" s="281">
        <v>104751.48</v>
      </c>
      <c r="G21" s="285">
        <f t="shared" si="1"/>
        <v>62759.17</v>
      </c>
      <c r="H21" s="919"/>
    </row>
    <row r="22" spans="1:9" x14ac:dyDescent="0.25">
      <c r="A22" s="944" t="s">
        <v>587</v>
      </c>
      <c r="B22" s="281">
        <v>8700</v>
      </c>
      <c r="C22" s="281">
        <v>27109.200000000001</v>
      </c>
      <c r="D22" s="282">
        <f t="shared" si="0"/>
        <v>35809.199999999997</v>
      </c>
      <c r="E22" s="281">
        <v>1505.32</v>
      </c>
      <c r="F22" s="281">
        <v>1505.32</v>
      </c>
      <c r="G22" s="285">
        <f t="shared" si="1"/>
        <v>34303.879999999997</v>
      </c>
    </row>
    <row r="23" spans="1:9" x14ac:dyDescent="0.25">
      <c r="A23" s="944" t="s">
        <v>588</v>
      </c>
      <c r="B23" s="281">
        <v>404510.79</v>
      </c>
      <c r="C23" s="281">
        <v>66440.740000000005</v>
      </c>
      <c r="D23" s="282">
        <f t="shared" si="0"/>
        <v>470951.52999999997</v>
      </c>
      <c r="E23" s="281">
        <v>463589.16</v>
      </c>
      <c r="F23" s="281">
        <v>463589.15</v>
      </c>
      <c r="G23" s="285">
        <f t="shared" si="1"/>
        <v>7362.3699999999953</v>
      </c>
    </row>
    <row r="24" spans="1:9" x14ac:dyDescent="0.25">
      <c r="A24" s="944" t="s">
        <v>589</v>
      </c>
      <c r="B24" s="281">
        <v>50437.59</v>
      </c>
      <c r="C24" s="281">
        <v>-6000</v>
      </c>
      <c r="D24" s="282">
        <f t="shared" si="0"/>
        <v>44437.59</v>
      </c>
      <c r="E24" s="281">
        <v>5846.4</v>
      </c>
      <c r="F24" s="281">
        <v>5846.4</v>
      </c>
      <c r="G24" s="285">
        <f t="shared" si="1"/>
        <v>38591.189999999995</v>
      </c>
    </row>
    <row r="25" spans="1:9" x14ac:dyDescent="0.25">
      <c r="A25" s="944" t="s">
        <v>590</v>
      </c>
      <c r="B25" s="281">
        <v>0</v>
      </c>
      <c r="C25" s="281">
        <v>0</v>
      </c>
      <c r="D25" s="282">
        <f t="shared" si="0"/>
        <v>0</v>
      </c>
      <c r="E25" s="281">
        <v>0</v>
      </c>
      <c r="F25" s="281">
        <v>0</v>
      </c>
      <c r="G25" s="285">
        <f t="shared" si="1"/>
        <v>0</v>
      </c>
    </row>
    <row r="26" spans="1:9" x14ac:dyDescent="0.25">
      <c r="A26" s="944" t="s">
        <v>591</v>
      </c>
      <c r="B26" s="281">
        <v>205270.78</v>
      </c>
      <c r="C26" s="281">
        <v>111924.51</v>
      </c>
      <c r="D26" s="282">
        <f t="shared" si="0"/>
        <v>317195.28999999998</v>
      </c>
      <c r="E26" s="281">
        <v>203671.8</v>
      </c>
      <c r="F26" s="281">
        <v>203671.8</v>
      </c>
      <c r="G26" s="285">
        <f t="shared" si="1"/>
        <v>113523.48999999999</v>
      </c>
    </row>
    <row r="27" spans="1:9" x14ac:dyDescent="0.25">
      <c r="A27" s="945" t="s">
        <v>227</v>
      </c>
      <c r="B27" s="753">
        <f>SUM(B28:B36)</f>
        <v>6341914.6299999999</v>
      </c>
      <c r="C27" s="753">
        <f>SUM(C28:C36)</f>
        <v>4740142.9000000004</v>
      </c>
      <c r="D27" s="753">
        <f>B27+C27</f>
        <v>11082057.530000001</v>
      </c>
      <c r="E27" s="753">
        <f>SUM(E28:E36)</f>
        <v>9538789.040000001</v>
      </c>
      <c r="F27" s="753">
        <f>SUM(F28:F36)</f>
        <v>9369197.1899999995</v>
      </c>
      <c r="G27" s="754">
        <f t="shared" si="1"/>
        <v>1543268.4900000002</v>
      </c>
    </row>
    <row r="28" spans="1:9" ht="14.25" customHeight="1" x14ac:dyDescent="0.25">
      <c r="A28" s="944" t="s">
        <v>592</v>
      </c>
      <c r="B28" s="281">
        <v>1219443.67</v>
      </c>
      <c r="C28" s="281">
        <v>51355.13</v>
      </c>
      <c r="D28" s="282">
        <f t="shared" si="0"/>
        <v>1270798.7999999998</v>
      </c>
      <c r="E28" s="281">
        <v>1157456.8500000001</v>
      </c>
      <c r="F28" s="281">
        <v>1157456.8500000001</v>
      </c>
      <c r="G28" s="285">
        <f t="shared" si="1"/>
        <v>113341.94999999972</v>
      </c>
    </row>
    <row r="29" spans="1:9" x14ac:dyDescent="0.25">
      <c r="A29" s="944" t="s">
        <v>593</v>
      </c>
      <c r="B29" s="281">
        <v>113506.04</v>
      </c>
      <c r="C29" s="281">
        <v>1561611.89</v>
      </c>
      <c r="D29" s="282">
        <f t="shared" si="0"/>
        <v>1675117.93</v>
      </c>
      <c r="E29" s="281">
        <v>1662123.62</v>
      </c>
      <c r="F29" s="281">
        <v>1662123.62</v>
      </c>
      <c r="G29" s="285">
        <f t="shared" si="1"/>
        <v>12994.309999999823</v>
      </c>
      <c r="H29" s="919"/>
      <c r="I29" s="946"/>
    </row>
    <row r="30" spans="1:9" x14ac:dyDescent="0.25">
      <c r="A30" s="944" t="s">
        <v>594</v>
      </c>
      <c r="B30" s="281">
        <v>804083.74</v>
      </c>
      <c r="C30" s="281">
        <v>305846.90999999997</v>
      </c>
      <c r="D30" s="282">
        <f t="shared" si="0"/>
        <v>1109930.6499999999</v>
      </c>
      <c r="E30" s="281">
        <v>1049521.3400000001</v>
      </c>
      <c r="F30" s="281">
        <v>1049521.3400000001</v>
      </c>
      <c r="G30" s="285">
        <f t="shared" si="1"/>
        <v>60409.309999999823</v>
      </c>
      <c r="H30" s="946"/>
      <c r="I30" s="946"/>
    </row>
    <row r="31" spans="1:9" x14ac:dyDescent="0.25">
      <c r="A31" s="944" t="s">
        <v>595</v>
      </c>
      <c r="B31" s="281">
        <v>145126.17000000001</v>
      </c>
      <c r="C31" s="281">
        <v>227200.55</v>
      </c>
      <c r="D31" s="282">
        <f t="shared" si="0"/>
        <v>372326.72</v>
      </c>
      <c r="E31" s="281">
        <v>125106.38</v>
      </c>
      <c r="F31" s="281">
        <v>125106.38</v>
      </c>
      <c r="G31" s="285">
        <f t="shared" si="1"/>
        <v>247220.33999999997</v>
      </c>
    </row>
    <row r="32" spans="1:9" x14ac:dyDescent="0.25">
      <c r="A32" s="944" t="s">
        <v>596</v>
      </c>
      <c r="B32" s="281">
        <v>866744.57</v>
      </c>
      <c r="C32" s="281">
        <v>1939913.96</v>
      </c>
      <c r="D32" s="282">
        <f t="shared" si="0"/>
        <v>2806658.53</v>
      </c>
      <c r="E32" s="281">
        <v>2487813.2200000002</v>
      </c>
      <c r="F32" s="281">
        <v>2362617.5</v>
      </c>
      <c r="G32" s="285">
        <f t="shared" si="1"/>
        <v>318845.30999999959</v>
      </c>
      <c r="H32" s="946"/>
    </row>
    <row r="33" spans="1:9" x14ac:dyDescent="0.25">
      <c r="A33" s="944" t="s">
        <v>597</v>
      </c>
      <c r="B33" s="281">
        <v>0</v>
      </c>
      <c r="C33" s="281">
        <v>0</v>
      </c>
      <c r="D33" s="282">
        <f t="shared" si="0"/>
        <v>0</v>
      </c>
      <c r="E33" s="281">
        <v>0</v>
      </c>
      <c r="F33" s="281">
        <v>0</v>
      </c>
      <c r="G33" s="285">
        <f t="shared" si="1"/>
        <v>0</v>
      </c>
      <c r="I33" s="946"/>
    </row>
    <row r="34" spans="1:9" x14ac:dyDescent="0.25">
      <c r="A34" s="944" t="s">
        <v>598</v>
      </c>
      <c r="B34" s="281">
        <v>29872.19</v>
      </c>
      <c r="C34" s="281">
        <v>1108469.23</v>
      </c>
      <c r="D34" s="282">
        <f t="shared" si="0"/>
        <v>1138341.42</v>
      </c>
      <c r="E34" s="281">
        <v>805379.23</v>
      </c>
      <c r="F34" s="281">
        <v>805379.23</v>
      </c>
      <c r="G34" s="285">
        <f t="shared" si="1"/>
        <v>332962.18999999994</v>
      </c>
    </row>
    <row r="35" spans="1:9" x14ac:dyDescent="0.25">
      <c r="A35" s="944" t="s">
        <v>599</v>
      </c>
      <c r="B35" s="281">
        <v>0</v>
      </c>
      <c r="C35" s="281">
        <v>0</v>
      </c>
      <c r="D35" s="282">
        <f t="shared" si="0"/>
        <v>0</v>
      </c>
      <c r="E35" s="281">
        <v>0</v>
      </c>
      <c r="F35" s="281">
        <v>0</v>
      </c>
      <c r="G35" s="285">
        <f t="shared" si="1"/>
        <v>0</v>
      </c>
    </row>
    <row r="36" spans="1:9" ht="15.75" thickBot="1" x14ac:dyDescent="0.3">
      <c r="A36" s="947" t="s">
        <v>600</v>
      </c>
      <c r="B36" s="948">
        <v>3163138.25</v>
      </c>
      <c r="C36" s="948">
        <v>-454254.77</v>
      </c>
      <c r="D36" s="749">
        <f>SUM(B36:C36)</f>
        <v>2708883.48</v>
      </c>
      <c r="E36" s="948">
        <v>2251388.4</v>
      </c>
      <c r="F36" s="948">
        <v>2206992.27</v>
      </c>
      <c r="G36" s="750">
        <f>D36-E36</f>
        <v>457495.08000000007</v>
      </c>
    </row>
    <row r="37" spans="1:9" x14ac:dyDescent="0.25">
      <c r="A37" s="949" t="s">
        <v>466</v>
      </c>
      <c r="B37" s="282">
        <f>SUM(B38:B46)</f>
        <v>0</v>
      </c>
      <c r="C37" s="282">
        <f>SUM(C38:C46)</f>
        <v>0</v>
      </c>
      <c r="D37" s="282">
        <f>B37+C37</f>
        <v>0</v>
      </c>
      <c r="E37" s="282">
        <f>SUM(E38:E46)</f>
        <v>0</v>
      </c>
      <c r="F37" s="282">
        <f>SUM(F38:F46)</f>
        <v>0</v>
      </c>
      <c r="G37" s="285">
        <f t="shared" si="1"/>
        <v>0</v>
      </c>
    </row>
    <row r="38" spans="1:9" x14ac:dyDescent="0.25">
      <c r="A38" s="944" t="s">
        <v>228</v>
      </c>
      <c r="B38" s="281"/>
      <c r="C38" s="281"/>
      <c r="D38" s="282">
        <f t="shared" si="0"/>
        <v>0</v>
      </c>
      <c r="E38" s="281"/>
      <c r="F38" s="281"/>
      <c r="G38" s="285">
        <f t="shared" si="1"/>
        <v>0</v>
      </c>
    </row>
    <row r="39" spans="1:9" x14ac:dyDescent="0.25">
      <c r="A39" s="944" t="s">
        <v>229</v>
      </c>
      <c r="B39" s="281"/>
      <c r="C39" s="281"/>
      <c r="D39" s="282">
        <f t="shared" si="0"/>
        <v>0</v>
      </c>
      <c r="E39" s="281"/>
      <c r="F39" s="281"/>
      <c r="G39" s="285">
        <f t="shared" si="1"/>
        <v>0</v>
      </c>
    </row>
    <row r="40" spans="1:9" x14ac:dyDescent="0.25">
      <c r="A40" s="944" t="s">
        <v>230</v>
      </c>
      <c r="B40" s="281"/>
      <c r="C40" s="281"/>
      <c r="D40" s="282">
        <f t="shared" si="0"/>
        <v>0</v>
      </c>
      <c r="E40" s="281"/>
      <c r="F40" s="281"/>
      <c r="G40" s="285">
        <f t="shared" si="1"/>
        <v>0</v>
      </c>
    </row>
    <row r="41" spans="1:9" x14ac:dyDescent="0.25">
      <c r="A41" s="944" t="s">
        <v>231</v>
      </c>
      <c r="B41" s="281"/>
      <c r="C41" s="281"/>
      <c r="D41" s="282">
        <f t="shared" si="0"/>
        <v>0</v>
      </c>
      <c r="E41" s="281"/>
      <c r="F41" s="281"/>
      <c r="G41" s="285">
        <f t="shared" si="1"/>
        <v>0</v>
      </c>
    </row>
    <row r="42" spans="1:9" x14ac:dyDescent="0.25">
      <c r="A42" s="944" t="s">
        <v>232</v>
      </c>
      <c r="B42" s="281"/>
      <c r="C42" s="281"/>
      <c r="D42" s="282">
        <f t="shared" si="0"/>
        <v>0</v>
      </c>
      <c r="E42" s="281"/>
      <c r="F42" s="281"/>
      <c r="G42" s="285">
        <f t="shared" si="1"/>
        <v>0</v>
      </c>
    </row>
    <row r="43" spans="1:9" x14ac:dyDescent="0.25">
      <c r="A43" s="944" t="s">
        <v>601</v>
      </c>
      <c r="B43" s="281"/>
      <c r="C43" s="281"/>
      <c r="D43" s="282">
        <f t="shared" si="0"/>
        <v>0</v>
      </c>
      <c r="E43" s="281"/>
      <c r="F43" s="281"/>
      <c r="G43" s="285">
        <f t="shared" si="1"/>
        <v>0</v>
      </c>
    </row>
    <row r="44" spans="1:9" x14ac:dyDescent="0.25">
      <c r="A44" s="944" t="s">
        <v>234</v>
      </c>
      <c r="B44" s="281"/>
      <c r="C44" s="281"/>
      <c r="D44" s="282">
        <f t="shared" si="0"/>
        <v>0</v>
      </c>
      <c r="E44" s="281"/>
      <c r="F44" s="281"/>
      <c r="G44" s="285">
        <f t="shared" si="1"/>
        <v>0</v>
      </c>
    </row>
    <row r="45" spans="1:9" x14ac:dyDescent="0.25">
      <c r="A45" s="944" t="s">
        <v>235</v>
      </c>
      <c r="B45" s="281"/>
      <c r="C45" s="281"/>
      <c r="D45" s="282">
        <f t="shared" si="0"/>
        <v>0</v>
      </c>
      <c r="E45" s="281"/>
      <c r="F45" s="281"/>
      <c r="G45" s="285">
        <f t="shared" si="1"/>
        <v>0</v>
      </c>
    </row>
    <row r="46" spans="1:9" x14ac:dyDescent="0.25">
      <c r="A46" s="944" t="s">
        <v>236</v>
      </c>
      <c r="B46" s="281"/>
      <c r="C46" s="281"/>
      <c r="D46" s="282">
        <f t="shared" si="0"/>
        <v>0</v>
      </c>
      <c r="E46" s="281"/>
      <c r="F46" s="281"/>
      <c r="G46" s="285">
        <f t="shared" si="1"/>
        <v>0</v>
      </c>
    </row>
    <row r="47" spans="1:9" x14ac:dyDescent="0.25">
      <c r="A47" s="945" t="s">
        <v>602</v>
      </c>
      <c r="B47" s="753">
        <f>SUM(B48:B56)</f>
        <v>0</v>
      </c>
      <c r="C47" s="753">
        <f>SUM(C48:C56)</f>
        <v>6099432.4400000004</v>
      </c>
      <c r="D47" s="753">
        <f>B47+C47</f>
        <v>6099432.4400000004</v>
      </c>
      <c r="E47" s="753">
        <f>SUM(E48:E56)</f>
        <v>5850321.71</v>
      </c>
      <c r="F47" s="753">
        <f>SUM(F48:F56)</f>
        <v>5850321.71</v>
      </c>
      <c r="G47" s="754">
        <f t="shared" si="1"/>
        <v>249110.73000000045</v>
      </c>
    </row>
    <row r="48" spans="1:9" x14ac:dyDescent="0.25">
      <c r="A48" s="944" t="s">
        <v>603</v>
      </c>
      <c r="B48" s="281">
        <v>0</v>
      </c>
      <c r="C48" s="281">
        <v>3699375.64</v>
      </c>
      <c r="D48" s="282">
        <f>B48+C48</f>
        <v>3699375.64</v>
      </c>
      <c r="E48" s="281">
        <v>3691820.54</v>
      </c>
      <c r="F48" s="281">
        <v>3691820.54</v>
      </c>
      <c r="G48" s="285">
        <f>D48-E48</f>
        <v>7555.1000000000931</v>
      </c>
    </row>
    <row r="49" spans="1:7" x14ac:dyDescent="0.25">
      <c r="A49" s="944" t="s">
        <v>604</v>
      </c>
      <c r="B49" s="281"/>
      <c r="C49" s="281">
        <v>273153.25</v>
      </c>
      <c r="D49" s="282">
        <f t="shared" si="0"/>
        <v>273153.25</v>
      </c>
      <c r="E49" s="281">
        <v>241680.05</v>
      </c>
      <c r="F49" s="281">
        <v>241680.05</v>
      </c>
      <c r="G49" s="285">
        <f t="shared" si="1"/>
        <v>31473.200000000012</v>
      </c>
    </row>
    <row r="50" spans="1:7" x14ac:dyDescent="0.25">
      <c r="A50" s="944" t="s">
        <v>605</v>
      </c>
      <c r="B50" s="281"/>
      <c r="C50" s="281">
        <v>141282.35</v>
      </c>
      <c r="D50" s="282">
        <f t="shared" si="0"/>
        <v>141282.35</v>
      </c>
      <c r="E50" s="281">
        <v>0</v>
      </c>
      <c r="F50" s="281">
        <v>0</v>
      </c>
      <c r="G50" s="285">
        <f t="shared" si="1"/>
        <v>141282.35</v>
      </c>
    </row>
    <row r="51" spans="1:7" x14ac:dyDescent="0.25">
      <c r="A51" s="944" t="s">
        <v>606</v>
      </c>
      <c r="B51" s="281"/>
      <c r="C51" s="281"/>
      <c r="D51" s="282">
        <f t="shared" si="0"/>
        <v>0</v>
      </c>
      <c r="E51" s="281"/>
      <c r="F51" s="281"/>
      <c r="G51" s="285">
        <f t="shared" si="1"/>
        <v>0</v>
      </c>
    </row>
    <row r="52" spans="1:7" x14ac:dyDescent="0.25">
      <c r="A52" s="944" t="s">
        <v>607</v>
      </c>
      <c r="B52" s="281"/>
      <c r="C52" s="281"/>
      <c r="D52" s="282">
        <f t="shared" si="0"/>
        <v>0</v>
      </c>
      <c r="E52" s="281"/>
      <c r="F52" s="281"/>
      <c r="G52" s="285">
        <f t="shared" si="1"/>
        <v>0</v>
      </c>
    </row>
    <row r="53" spans="1:7" x14ac:dyDescent="0.25">
      <c r="A53" s="944" t="s">
        <v>608</v>
      </c>
      <c r="B53" s="281"/>
      <c r="C53" s="281"/>
      <c r="D53" s="282">
        <f t="shared" si="0"/>
        <v>0</v>
      </c>
      <c r="E53" s="281"/>
      <c r="F53" s="281"/>
      <c r="G53" s="285">
        <f t="shared" si="1"/>
        <v>0</v>
      </c>
    </row>
    <row r="54" spans="1:7" x14ac:dyDescent="0.25">
      <c r="A54" s="944" t="s">
        <v>609</v>
      </c>
      <c r="B54" s="281"/>
      <c r="C54" s="281"/>
      <c r="D54" s="282">
        <f t="shared" si="0"/>
        <v>0</v>
      </c>
      <c r="E54" s="281"/>
      <c r="F54" s="281"/>
      <c r="G54" s="285">
        <f t="shared" si="1"/>
        <v>0</v>
      </c>
    </row>
    <row r="55" spans="1:7" x14ac:dyDescent="0.25">
      <c r="A55" s="944" t="s">
        <v>610</v>
      </c>
      <c r="B55" s="281"/>
      <c r="C55" s="281"/>
      <c r="D55" s="282">
        <f t="shared" si="0"/>
        <v>0</v>
      </c>
      <c r="E55" s="281"/>
      <c r="F55" s="281"/>
      <c r="G55" s="285">
        <f t="shared" si="1"/>
        <v>0</v>
      </c>
    </row>
    <row r="56" spans="1:7" x14ac:dyDescent="0.25">
      <c r="A56" s="944" t="s">
        <v>59</v>
      </c>
      <c r="B56" s="281"/>
      <c r="C56" s="281">
        <v>1985621.2</v>
      </c>
      <c r="D56" s="282">
        <f t="shared" si="0"/>
        <v>1985621.2</v>
      </c>
      <c r="E56" s="281">
        <v>1916821.12</v>
      </c>
      <c r="F56" s="281">
        <v>1916821.12</v>
      </c>
      <c r="G56" s="285">
        <f t="shared" si="1"/>
        <v>68800.079999999842</v>
      </c>
    </row>
    <row r="57" spans="1:7" x14ac:dyDescent="0.25">
      <c r="A57" s="945" t="s">
        <v>253</v>
      </c>
      <c r="B57" s="753">
        <f>SUM(B58:B60)</f>
        <v>0</v>
      </c>
      <c r="C57" s="1061">
        <v>387893.64</v>
      </c>
      <c r="D57" s="753">
        <f>B57+C57</f>
        <v>387893.64</v>
      </c>
      <c r="E57" s="1061">
        <f>E58</f>
        <v>387893.26</v>
      </c>
      <c r="F57" s="1061">
        <f>F58</f>
        <v>387893.26</v>
      </c>
      <c r="G57" s="754">
        <f t="shared" si="1"/>
        <v>0.38000000000465661</v>
      </c>
    </row>
    <row r="58" spans="1:7" x14ac:dyDescent="0.25">
      <c r="A58" s="944" t="s">
        <v>611</v>
      </c>
      <c r="B58" s="281"/>
      <c r="C58" s="281">
        <v>387893.64</v>
      </c>
      <c r="D58" s="282">
        <f t="shared" si="0"/>
        <v>387893.64</v>
      </c>
      <c r="E58" s="281">
        <v>387893.26</v>
      </c>
      <c r="F58" s="281">
        <v>387893.26</v>
      </c>
      <c r="G58" s="285">
        <f t="shared" si="1"/>
        <v>0.38000000000465661</v>
      </c>
    </row>
    <row r="59" spans="1:7" x14ac:dyDescent="0.25">
      <c r="A59" s="944" t="s">
        <v>612</v>
      </c>
      <c r="B59" s="281"/>
      <c r="C59" s="281"/>
      <c r="D59" s="282">
        <f t="shared" si="0"/>
        <v>0</v>
      </c>
      <c r="E59" s="281"/>
      <c r="F59" s="281"/>
      <c r="G59" s="285">
        <f t="shared" si="1"/>
        <v>0</v>
      </c>
    </row>
    <row r="60" spans="1:7" x14ac:dyDescent="0.25">
      <c r="A60" s="944" t="s">
        <v>613</v>
      </c>
      <c r="B60" s="281"/>
      <c r="C60" s="281"/>
      <c r="D60" s="282">
        <f t="shared" si="0"/>
        <v>0</v>
      </c>
      <c r="E60" s="281"/>
      <c r="F60" s="281"/>
      <c r="G60" s="285">
        <f t="shared" si="1"/>
        <v>0</v>
      </c>
    </row>
    <row r="61" spans="1:7" x14ac:dyDescent="0.25">
      <c r="A61" s="949" t="s">
        <v>614</v>
      </c>
      <c r="B61" s="282">
        <f>SUM(B62:B68)</f>
        <v>0</v>
      </c>
      <c r="C61" s="282">
        <f>SUM(C62:C68)</f>
        <v>0</v>
      </c>
      <c r="D61" s="282">
        <f>B61+C61</f>
        <v>0</v>
      </c>
      <c r="E61" s="282">
        <f>SUM(E62:E68)</f>
        <v>0</v>
      </c>
      <c r="F61" s="282">
        <f>SUM(F62:F68)</f>
        <v>0</v>
      </c>
      <c r="G61" s="285">
        <f t="shared" si="1"/>
        <v>0</v>
      </c>
    </row>
    <row r="62" spans="1:7" x14ac:dyDescent="0.25">
      <c r="A62" s="944" t="s">
        <v>615</v>
      </c>
      <c r="B62" s="281"/>
      <c r="C62" s="281"/>
      <c r="D62" s="282">
        <f t="shared" si="0"/>
        <v>0</v>
      </c>
      <c r="E62" s="281"/>
      <c r="F62" s="281"/>
      <c r="G62" s="285">
        <f t="shared" si="1"/>
        <v>0</v>
      </c>
    </row>
    <row r="63" spans="1:7" ht="15.75" thickBot="1" x14ac:dyDescent="0.3">
      <c r="A63" s="947" t="s">
        <v>616</v>
      </c>
      <c r="B63" s="948"/>
      <c r="C63" s="948"/>
      <c r="D63" s="749">
        <f t="shared" si="0"/>
        <v>0</v>
      </c>
      <c r="E63" s="948"/>
      <c r="F63" s="948"/>
      <c r="G63" s="750">
        <f t="shared" si="1"/>
        <v>0</v>
      </c>
    </row>
    <row r="64" spans="1:7" x14ac:dyDescent="0.25">
      <c r="A64" s="944" t="s">
        <v>617</v>
      </c>
      <c r="B64" s="281"/>
      <c r="C64" s="281"/>
      <c r="D64" s="282">
        <f t="shared" si="0"/>
        <v>0</v>
      </c>
      <c r="E64" s="281"/>
      <c r="F64" s="281"/>
      <c r="G64" s="285">
        <f t="shared" si="1"/>
        <v>0</v>
      </c>
    </row>
    <row r="65" spans="1:7" x14ac:dyDescent="0.25">
      <c r="A65" s="944" t="s">
        <v>618</v>
      </c>
      <c r="B65" s="281"/>
      <c r="C65" s="281"/>
      <c r="D65" s="282">
        <f t="shared" si="0"/>
        <v>0</v>
      </c>
      <c r="E65" s="281"/>
      <c r="F65" s="281"/>
      <c r="G65" s="285">
        <f t="shared" si="1"/>
        <v>0</v>
      </c>
    </row>
    <row r="66" spans="1:7" x14ac:dyDescent="0.25">
      <c r="A66" s="944" t="s">
        <v>619</v>
      </c>
      <c r="B66" s="281"/>
      <c r="C66" s="281"/>
      <c r="D66" s="282">
        <f t="shared" si="0"/>
        <v>0</v>
      </c>
      <c r="E66" s="281"/>
      <c r="F66" s="281"/>
      <c r="G66" s="285">
        <f t="shared" si="1"/>
        <v>0</v>
      </c>
    </row>
    <row r="67" spans="1:7" x14ac:dyDescent="0.25">
      <c r="A67" s="944" t="s">
        <v>620</v>
      </c>
      <c r="B67" s="281"/>
      <c r="C67" s="281"/>
      <c r="D67" s="282">
        <f t="shared" si="0"/>
        <v>0</v>
      </c>
      <c r="E67" s="281"/>
      <c r="F67" s="281"/>
      <c r="G67" s="285">
        <f t="shared" si="1"/>
        <v>0</v>
      </c>
    </row>
    <row r="68" spans="1:7" x14ac:dyDescent="0.25">
      <c r="A68" s="944" t="s">
        <v>621</v>
      </c>
      <c r="B68" s="281"/>
      <c r="C68" s="281"/>
      <c r="D68" s="282">
        <f t="shared" si="0"/>
        <v>0</v>
      </c>
      <c r="E68" s="281"/>
      <c r="F68" s="281"/>
      <c r="G68" s="285">
        <f t="shared" si="1"/>
        <v>0</v>
      </c>
    </row>
    <row r="69" spans="1:7" x14ac:dyDescent="0.25">
      <c r="A69" s="949" t="s">
        <v>214</v>
      </c>
      <c r="B69" s="282">
        <f>SUM(B70:B72)</f>
        <v>0</v>
      </c>
      <c r="C69" s="282">
        <f>SUM(C70:C72)</f>
        <v>0</v>
      </c>
      <c r="D69" s="282">
        <f>B69+C69</f>
        <v>0</v>
      </c>
      <c r="E69" s="282">
        <f>SUM(E70:E72)</f>
        <v>0</v>
      </c>
      <c r="F69" s="282">
        <f>SUM(F70:F72)</f>
        <v>0</v>
      </c>
      <c r="G69" s="285">
        <f t="shared" si="1"/>
        <v>0</v>
      </c>
    </row>
    <row r="70" spans="1:7" x14ac:dyDescent="0.25">
      <c r="A70" s="944" t="s">
        <v>238</v>
      </c>
      <c r="B70" s="281"/>
      <c r="C70" s="281"/>
      <c r="D70" s="282">
        <f t="shared" si="0"/>
        <v>0</v>
      </c>
      <c r="E70" s="281"/>
      <c r="F70" s="281"/>
      <c r="G70" s="285">
        <f t="shared" si="1"/>
        <v>0</v>
      </c>
    </row>
    <row r="71" spans="1:7" x14ac:dyDescent="0.25">
      <c r="A71" s="944" t="s">
        <v>72</v>
      </c>
      <c r="B71" s="281"/>
      <c r="C71" s="281"/>
      <c r="D71" s="282">
        <f t="shared" si="0"/>
        <v>0</v>
      </c>
      <c r="E71" s="281"/>
      <c r="F71" s="281"/>
      <c r="G71" s="285">
        <f t="shared" si="1"/>
        <v>0</v>
      </c>
    </row>
    <row r="72" spans="1:7" x14ac:dyDescent="0.25">
      <c r="A72" s="944" t="s">
        <v>239</v>
      </c>
      <c r="B72" s="281"/>
      <c r="C72" s="281"/>
      <c r="D72" s="282">
        <f t="shared" si="0"/>
        <v>0</v>
      </c>
      <c r="E72" s="281"/>
      <c r="F72" s="281"/>
      <c r="G72" s="285">
        <f t="shared" si="1"/>
        <v>0</v>
      </c>
    </row>
    <row r="73" spans="1:7" x14ac:dyDescent="0.25">
      <c r="A73" s="949" t="s">
        <v>622</v>
      </c>
      <c r="B73" s="282">
        <f>SUM(B74:B80)</f>
        <v>0</v>
      </c>
      <c r="C73" s="282">
        <f>SUM(C74:C80)</f>
        <v>0</v>
      </c>
      <c r="D73" s="282">
        <f>B73+C73</f>
        <v>0</v>
      </c>
      <c r="E73" s="282">
        <f>SUM(E74:E80)</f>
        <v>0</v>
      </c>
      <c r="F73" s="282">
        <f>SUM(F74:F80)</f>
        <v>0</v>
      </c>
      <c r="G73" s="285">
        <f t="shared" si="1"/>
        <v>0</v>
      </c>
    </row>
    <row r="74" spans="1:7" x14ac:dyDescent="0.25">
      <c r="A74" s="944" t="s">
        <v>623</v>
      </c>
      <c r="B74" s="281"/>
      <c r="C74" s="281"/>
      <c r="D74" s="282">
        <f t="shared" ref="D74:D80" si="2">B74+C74</f>
        <v>0</v>
      </c>
      <c r="E74" s="281"/>
      <c r="F74" s="281"/>
      <c r="G74" s="285">
        <f t="shared" ref="G74:G80" si="3">D74-E74</f>
        <v>0</v>
      </c>
    </row>
    <row r="75" spans="1:7" x14ac:dyDescent="0.25">
      <c r="A75" s="944" t="s">
        <v>241</v>
      </c>
      <c r="B75" s="281"/>
      <c r="C75" s="281"/>
      <c r="D75" s="282">
        <f t="shared" si="2"/>
        <v>0</v>
      </c>
      <c r="E75" s="281"/>
      <c r="F75" s="281"/>
      <c r="G75" s="285">
        <f t="shared" si="3"/>
        <v>0</v>
      </c>
    </row>
    <row r="76" spans="1:7" x14ac:dyDescent="0.25">
      <c r="A76" s="944" t="s">
        <v>242</v>
      </c>
      <c r="B76" s="281"/>
      <c r="C76" s="281"/>
      <c r="D76" s="282">
        <f t="shared" si="2"/>
        <v>0</v>
      </c>
      <c r="E76" s="281"/>
      <c r="F76" s="281"/>
      <c r="G76" s="285">
        <f t="shared" si="3"/>
        <v>0</v>
      </c>
    </row>
    <row r="77" spans="1:7" x14ac:dyDescent="0.25">
      <c r="A77" s="944" t="s">
        <v>243</v>
      </c>
      <c r="B77" s="281"/>
      <c r="C77" s="281"/>
      <c r="D77" s="282">
        <f t="shared" si="2"/>
        <v>0</v>
      </c>
      <c r="E77" s="281"/>
      <c r="F77" s="281"/>
      <c r="G77" s="285">
        <f t="shared" si="3"/>
        <v>0</v>
      </c>
    </row>
    <row r="78" spans="1:7" x14ac:dyDescent="0.25">
      <c r="A78" s="944" t="s">
        <v>244</v>
      </c>
      <c r="B78" s="281"/>
      <c r="C78" s="281"/>
      <c r="D78" s="282">
        <f t="shared" si="2"/>
        <v>0</v>
      </c>
      <c r="E78" s="281"/>
      <c r="F78" s="281"/>
      <c r="G78" s="285">
        <f t="shared" si="3"/>
        <v>0</v>
      </c>
    </row>
    <row r="79" spans="1:7" x14ac:dyDescent="0.25">
      <c r="A79" s="944" t="s">
        <v>245</v>
      </c>
      <c r="B79" s="281"/>
      <c r="C79" s="281"/>
      <c r="D79" s="282">
        <f t="shared" si="2"/>
        <v>0</v>
      </c>
      <c r="E79" s="281"/>
      <c r="F79" s="281"/>
      <c r="G79" s="285">
        <f t="shared" si="3"/>
        <v>0</v>
      </c>
    </row>
    <row r="80" spans="1:7" ht="15.75" thickBot="1" x14ac:dyDescent="0.3">
      <c r="A80" s="947" t="s">
        <v>624</v>
      </c>
      <c r="B80" s="948"/>
      <c r="C80" s="948"/>
      <c r="D80" s="749">
        <f t="shared" si="2"/>
        <v>0</v>
      </c>
      <c r="E80" s="948"/>
      <c r="F80" s="948"/>
      <c r="G80" s="750">
        <f t="shared" si="3"/>
        <v>0</v>
      </c>
    </row>
    <row r="81" spans="1:7" ht="15.75" thickBot="1" x14ac:dyDescent="0.3">
      <c r="A81" s="950" t="s">
        <v>625</v>
      </c>
      <c r="B81" s="746">
        <f>B73+B69+B61+B57+B47+B37+B27+B17+B9</f>
        <v>55323720</v>
      </c>
      <c r="C81" s="746">
        <f>C73+C69+C61+C57+C47+C37+C27+C17+C9</f>
        <v>11444656.140000001</v>
      </c>
      <c r="D81" s="746">
        <f>B81+C81</f>
        <v>66768376.140000001</v>
      </c>
      <c r="E81" s="746">
        <f>E73+E69+E61+E57+E47+E37+E27+E17+E9</f>
        <v>62149502.139999993</v>
      </c>
      <c r="F81" s="746">
        <f>F73+F69+F61+F57+F47+F37+F27+F17+F9</f>
        <v>61804468.649999999</v>
      </c>
      <c r="G81" s="747">
        <f>D81-E81</f>
        <v>4618874.0000000075</v>
      </c>
    </row>
    <row r="82" spans="1:7" x14ac:dyDescent="0.25">
      <c r="A82" s="486" t="s">
        <v>257</v>
      </c>
      <c r="B82" s="425"/>
      <c r="C82" s="425"/>
      <c r="D82" s="425"/>
      <c r="E82" s="425"/>
      <c r="F82" s="425"/>
      <c r="G82" s="425"/>
    </row>
    <row r="83" spans="1:7" x14ac:dyDescent="0.25">
      <c r="A83" s="951"/>
      <c r="B83" s="425"/>
      <c r="C83" s="952"/>
      <c r="D83" s="425"/>
      <c r="E83" s="425"/>
      <c r="F83" s="425"/>
      <c r="G83" s="425"/>
    </row>
    <row r="84" spans="1:7" x14ac:dyDescent="0.25">
      <c r="A84" s="951"/>
      <c r="B84" s="425"/>
      <c r="C84" s="425"/>
      <c r="D84" s="425"/>
      <c r="E84" s="425"/>
      <c r="F84" s="425"/>
      <c r="G84" s="425"/>
    </row>
    <row r="85" spans="1:7" x14ac:dyDescent="0.25">
      <c r="A85" s="951"/>
      <c r="B85" s="425"/>
      <c r="C85" s="425"/>
      <c r="D85" s="425"/>
      <c r="E85" s="425"/>
      <c r="F85" s="425"/>
      <c r="G85" s="425"/>
    </row>
    <row r="86" spans="1:7" x14ac:dyDescent="0.25">
      <c r="A86" s="951"/>
      <c r="B86" s="425"/>
      <c r="C86" s="425"/>
      <c r="D86" s="425"/>
      <c r="E86" s="425"/>
      <c r="F86" s="425"/>
      <c r="G86" s="425"/>
    </row>
    <row r="87" spans="1:7" x14ac:dyDescent="0.25">
      <c r="A87" s="951"/>
      <c r="B87" s="425"/>
      <c r="C87" s="425"/>
      <c r="D87" s="425"/>
      <c r="E87" s="425"/>
      <c r="F87" s="425"/>
      <c r="G87" s="425"/>
    </row>
    <row r="88" spans="1:7" ht="16.5" x14ac:dyDescent="0.25">
      <c r="A88" s="258"/>
      <c r="B88" s="258"/>
      <c r="C88" s="258"/>
      <c r="D88" s="258"/>
      <c r="E88" s="258"/>
      <c r="F88" s="258"/>
      <c r="G88" s="258"/>
    </row>
    <row r="89" spans="1:7" ht="16.5" x14ac:dyDescent="0.25">
      <c r="A89" s="258"/>
      <c r="B89" s="258"/>
      <c r="C89" s="258"/>
      <c r="D89" s="258"/>
      <c r="E89" s="258"/>
      <c r="F89" s="258"/>
      <c r="G89" s="258"/>
    </row>
    <row r="90" spans="1:7" ht="16.5" x14ac:dyDescent="0.25">
      <c r="A90" s="258"/>
      <c r="B90" s="258"/>
      <c r="C90" s="258"/>
      <c r="D90" s="258"/>
      <c r="E90" s="258"/>
      <c r="F90" s="258"/>
      <c r="G90" s="258"/>
    </row>
    <row r="91" spans="1:7" ht="16.5" x14ac:dyDescent="0.25">
      <c r="A91" s="258"/>
      <c r="B91" s="258"/>
      <c r="C91" s="258"/>
      <c r="D91" s="258"/>
      <c r="E91" s="258"/>
      <c r="F91" s="258"/>
      <c r="G91" s="258"/>
    </row>
  </sheetData>
  <sheetProtection formatColumns="0" formatRows="0"/>
  <mergeCells count="7">
    <mergeCell ref="A7:A8"/>
    <mergeCell ref="A1:G1"/>
    <mergeCell ref="A2:G2"/>
    <mergeCell ref="A3:G3"/>
    <mergeCell ref="A4:G4"/>
    <mergeCell ref="A5:G5"/>
    <mergeCell ref="A6:E6"/>
  </mergeCells>
  <pageMargins left="0.70866141732283472" right="0.70866141732283472" top="0.74803149606299213" bottom="0.74803149606299213" header="0.31496062992125984" footer="0.31496062992125984"/>
  <pageSetup scale="66" orientation="portrait" horizontalDpi="1200" verticalDpi="1200" r:id="rId1"/>
  <headerFooter>
    <oddFooter>Página &amp;P</oddFooter>
  </headerFooter>
  <rowBreaks count="1" manualBreakCount="1">
    <brk id="63" max="16383" man="1"/>
  </rowBreaks>
  <ignoredErrors>
    <ignoredError sqref="D9 D17 D27 D47 D37 D57 D61 D69 D73 D81" 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opLeftCell="A28" zoomScaleNormal="100" workbookViewId="0">
      <selection activeCell="F49" sqref="F49"/>
    </sheetView>
  </sheetViews>
  <sheetFormatPr baseColWidth="10" defaultRowHeight="15" x14ac:dyDescent="0.25"/>
  <cols>
    <col min="1" max="1" width="6.140625" style="568" customWidth="1"/>
    <col min="2" max="2" width="49.5703125" style="568" customWidth="1"/>
    <col min="3" max="3" width="12.140625" style="568" customWidth="1"/>
    <col min="4" max="4" width="13.7109375" style="568" bestFit="1" customWidth="1"/>
    <col min="5" max="5" width="12.5703125" style="568" customWidth="1"/>
    <col min="6" max="7" width="14.7109375" style="568" bestFit="1" customWidth="1"/>
    <col min="8" max="8" width="12" style="568" customWidth="1"/>
    <col min="9" max="11" width="13.140625" style="568" bestFit="1" customWidth="1"/>
    <col min="12" max="16384" width="11.42578125" style="568"/>
  </cols>
  <sheetData>
    <row r="1" spans="1:8" ht="15.75" x14ac:dyDescent="0.25">
      <c r="A1" s="1244" t="s">
        <v>25</v>
      </c>
      <c r="B1" s="1245"/>
      <c r="C1" s="1245"/>
      <c r="D1" s="1245"/>
      <c r="E1" s="1245"/>
      <c r="F1" s="1245"/>
      <c r="G1" s="1245"/>
      <c r="H1" s="1246"/>
    </row>
    <row r="2" spans="1:8" ht="15.75" x14ac:dyDescent="0.25">
      <c r="A2" s="1247" t="str">
        <f>'ETCA-I-01'!A3:G3</f>
        <v>Centro de Evaluacion y Control de Confianza del Estado de Sonora</v>
      </c>
      <c r="B2" s="1248"/>
      <c r="C2" s="1248"/>
      <c r="D2" s="1248"/>
      <c r="E2" s="1248"/>
      <c r="F2" s="1248"/>
      <c r="G2" s="1248"/>
      <c r="H2" s="1249"/>
    </row>
    <row r="3" spans="1:8" x14ac:dyDescent="0.25">
      <c r="A3" s="1250" t="s">
        <v>626</v>
      </c>
      <c r="B3" s="1251"/>
      <c r="C3" s="1251"/>
      <c r="D3" s="1251"/>
      <c r="E3" s="1251"/>
      <c r="F3" s="1251"/>
      <c r="G3" s="1251"/>
      <c r="H3" s="1252"/>
    </row>
    <row r="4" spans="1:8" x14ac:dyDescent="0.25">
      <c r="A4" s="1250" t="s">
        <v>627</v>
      </c>
      <c r="B4" s="1251"/>
      <c r="C4" s="1251"/>
      <c r="D4" s="1251"/>
      <c r="E4" s="1251"/>
      <c r="F4" s="1251"/>
      <c r="G4" s="1251"/>
      <c r="H4" s="1252"/>
    </row>
    <row r="5" spans="1:8" x14ac:dyDescent="0.25">
      <c r="A5" s="1250" t="str">
        <f>'ETCA-II-02'!A4:I4</f>
        <v>Del 01 de Enero  al 31 de Diciembre de 2018</v>
      </c>
      <c r="B5" s="1251"/>
      <c r="C5" s="1251"/>
      <c r="D5" s="1251"/>
      <c r="E5" s="1251"/>
      <c r="F5" s="1251"/>
      <c r="G5" s="1251"/>
      <c r="H5" s="1252"/>
    </row>
    <row r="6" spans="1:8" ht="15.75" thickBot="1" x14ac:dyDescent="0.3">
      <c r="A6" s="1235" t="s">
        <v>89</v>
      </c>
      <c r="B6" s="1242"/>
      <c r="C6" s="1242"/>
      <c r="D6" s="1242"/>
      <c r="E6" s="1242"/>
      <c r="F6" s="1242"/>
      <c r="G6" s="1242"/>
      <c r="H6" s="1243"/>
    </row>
    <row r="7" spans="1:8" ht="15.75" thickBot="1" x14ac:dyDescent="0.3">
      <c r="A7" s="1233" t="s">
        <v>90</v>
      </c>
      <c r="B7" s="1234"/>
      <c r="C7" s="1237" t="s">
        <v>628</v>
      </c>
      <c r="D7" s="1238"/>
      <c r="E7" s="1238"/>
      <c r="F7" s="1238"/>
      <c r="G7" s="1239"/>
      <c r="H7" s="1240" t="s">
        <v>629</v>
      </c>
    </row>
    <row r="8" spans="1:8" ht="18.75" thickBot="1" x14ac:dyDescent="0.3">
      <c r="A8" s="1235"/>
      <c r="B8" s="1236"/>
      <c r="C8" s="937" t="s">
        <v>630</v>
      </c>
      <c r="D8" s="953" t="s">
        <v>631</v>
      </c>
      <c r="E8" s="937" t="s">
        <v>632</v>
      </c>
      <c r="F8" s="937" t="s">
        <v>481</v>
      </c>
      <c r="G8" s="937" t="s">
        <v>633</v>
      </c>
      <c r="H8" s="1241"/>
    </row>
    <row r="9" spans="1:8" x14ac:dyDescent="0.25">
      <c r="A9" s="938"/>
      <c r="B9" s="633"/>
      <c r="C9" s="633"/>
      <c r="D9" s="954"/>
      <c r="E9" s="633"/>
      <c r="F9" s="633"/>
      <c r="G9" s="633"/>
      <c r="H9" s="634"/>
    </row>
    <row r="10" spans="1:8" x14ac:dyDescent="0.25">
      <c r="A10" s="1229" t="s">
        <v>634</v>
      </c>
      <c r="B10" s="1230"/>
      <c r="C10" s="955">
        <f t="shared" ref="C10:H10" si="0">+C11+C19+C29+C39+C49+C59+C63+C72+C76</f>
        <v>55323720.000000007</v>
      </c>
      <c r="D10" s="955">
        <f>D11+D19+D29+D49+D59</f>
        <v>6777868.1199999982</v>
      </c>
      <c r="E10" s="955">
        <f>+E11+E19+E29+E39+E49+E59+E63+E72+E76</f>
        <v>62101588.120000005</v>
      </c>
      <c r="F10" s="955">
        <f>+F11+F19+F29+F39+F49+F59+F63+F72+F76</f>
        <v>57506914.419999994</v>
      </c>
      <c r="G10" s="955">
        <f t="shared" si="0"/>
        <v>57161881.029999994</v>
      </c>
      <c r="H10" s="955">
        <f t="shared" si="0"/>
        <v>4594673.6999999983</v>
      </c>
    </row>
    <row r="11" spans="1:8" x14ac:dyDescent="0.25">
      <c r="A11" s="1229" t="s">
        <v>635</v>
      </c>
      <c r="B11" s="1230"/>
      <c r="C11" s="955">
        <f>SUM(C12:C18)</f>
        <v>46848719.990000002</v>
      </c>
      <c r="D11" s="955">
        <f t="shared" ref="D11:H11" si="1">SUM(D12:D18)</f>
        <v>0</v>
      </c>
      <c r="E11" s="956">
        <f t="shared" si="1"/>
        <v>46848719.990000002</v>
      </c>
      <c r="F11" s="955">
        <f>SUM(F12:F18)</f>
        <v>44931086.999999993</v>
      </c>
      <c r="G11" s="955">
        <f t="shared" si="1"/>
        <v>44755645.469999999</v>
      </c>
      <c r="H11" s="955">
        <f t="shared" si="1"/>
        <v>1917632.9900000002</v>
      </c>
    </row>
    <row r="12" spans="1:8" x14ac:dyDescent="0.25">
      <c r="A12" s="957"/>
      <c r="B12" s="958" t="s">
        <v>636</v>
      </c>
      <c r="C12" s="959">
        <f>'ETCA II-04'!B10</f>
        <v>28994298.66</v>
      </c>
      <c r="D12" s="959">
        <f>'ETCA II-04'!C10</f>
        <v>-626983.86</v>
      </c>
      <c r="E12" s="960">
        <f>C12+D12</f>
        <v>28367314.800000001</v>
      </c>
      <c r="F12" s="959">
        <f>'ETCA II-04'!E10</f>
        <v>27373101.390000001</v>
      </c>
      <c r="G12" s="959">
        <f>'ETCA II-04'!F10</f>
        <v>27373101.390000001</v>
      </c>
      <c r="H12" s="961">
        <f t="shared" ref="H12:H18" si="2">+E12-F12</f>
        <v>994213.41000000015</v>
      </c>
    </row>
    <row r="13" spans="1:8" x14ac:dyDescent="0.25">
      <c r="A13" s="957"/>
      <c r="B13" s="958" t="s">
        <v>637</v>
      </c>
      <c r="C13" s="959"/>
      <c r="D13" s="959">
        <v>0</v>
      </c>
      <c r="E13" s="960">
        <f t="shared" ref="E13:E77" si="3">C13+D13</f>
        <v>0</v>
      </c>
      <c r="F13" s="959">
        <v>0</v>
      </c>
      <c r="G13" s="959">
        <v>0</v>
      </c>
      <c r="H13" s="961">
        <f t="shared" si="2"/>
        <v>0</v>
      </c>
    </row>
    <row r="14" spans="1:8" x14ac:dyDescent="0.25">
      <c r="A14" s="957"/>
      <c r="B14" s="958" t="s">
        <v>638</v>
      </c>
      <c r="C14" s="959">
        <f>'ETCA II-04'!B12</f>
        <v>8020910.3399999999</v>
      </c>
      <c r="D14" s="959">
        <f>'ETCA II-04'!C12</f>
        <v>-706037.66</v>
      </c>
      <c r="E14" s="960">
        <f t="shared" si="3"/>
        <v>7314872.6799999997</v>
      </c>
      <c r="F14" s="959">
        <f>'ETCA II-04'!E12</f>
        <v>6950501.1600000001</v>
      </c>
      <c r="G14" s="959">
        <f>'ETCA II-04'!F12</f>
        <v>6950501.1600000001</v>
      </c>
      <c r="H14" s="961">
        <f t="shared" si="2"/>
        <v>364371.51999999955</v>
      </c>
    </row>
    <row r="15" spans="1:8" x14ac:dyDescent="0.25">
      <c r="A15" s="957"/>
      <c r="B15" s="958" t="s">
        <v>639</v>
      </c>
      <c r="C15" s="959">
        <f>'ETCA II-04'!B13</f>
        <v>9833510.9900000002</v>
      </c>
      <c r="D15" s="959">
        <f>'ETCA II-04'!C13</f>
        <v>405571.06</v>
      </c>
      <c r="E15" s="960">
        <f t="shared" si="3"/>
        <v>10239082.050000001</v>
      </c>
      <c r="F15" s="959">
        <f>'ETCA II-04'!E13</f>
        <v>9722575.4100000001</v>
      </c>
      <c r="G15" s="959">
        <f>'ETCA II-04'!F13</f>
        <v>9547133.8800000008</v>
      </c>
      <c r="H15" s="961">
        <f t="shared" si="2"/>
        <v>516506.6400000006</v>
      </c>
    </row>
    <row r="16" spans="1:8" x14ac:dyDescent="0.25">
      <c r="A16" s="957"/>
      <c r="B16" s="958" t="s">
        <v>640</v>
      </c>
      <c r="C16" s="959"/>
      <c r="D16" s="959">
        <f>'ETCA II-04'!C14</f>
        <v>927450.46</v>
      </c>
      <c r="E16" s="960">
        <f t="shared" si="3"/>
        <v>927450.46</v>
      </c>
      <c r="F16" s="959">
        <f>'ETCA II-04'!E14</f>
        <v>884909.04</v>
      </c>
      <c r="G16" s="959">
        <f>'ETCA II-04'!F14</f>
        <v>884909.04</v>
      </c>
      <c r="H16" s="961">
        <f t="shared" si="2"/>
        <v>42541.419999999925</v>
      </c>
    </row>
    <row r="17" spans="1:10" x14ac:dyDescent="0.25">
      <c r="A17" s="957"/>
      <c r="B17" s="958" t="s">
        <v>641</v>
      </c>
      <c r="C17" s="959">
        <v>0</v>
      </c>
      <c r="D17" s="959">
        <v>0</v>
      </c>
      <c r="E17" s="960">
        <f t="shared" si="3"/>
        <v>0</v>
      </c>
      <c r="F17" s="959">
        <v>0</v>
      </c>
      <c r="G17" s="959">
        <v>0</v>
      </c>
      <c r="H17" s="961">
        <f t="shared" si="2"/>
        <v>0</v>
      </c>
    </row>
    <row r="18" spans="1:10" x14ac:dyDescent="0.25">
      <c r="A18" s="957"/>
      <c r="B18" s="958" t="s">
        <v>642</v>
      </c>
      <c r="C18" s="959">
        <v>0</v>
      </c>
      <c r="D18" s="959">
        <v>0</v>
      </c>
      <c r="E18" s="960">
        <f t="shared" si="3"/>
        <v>0</v>
      </c>
      <c r="F18" s="959">
        <v>0</v>
      </c>
      <c r="G18" s="959">
        <v>0</v>
      </c>
      <c r="H18" s="961">
        <f t="shared" si="2"/>
        <v>0</v>
      </c>
    </row>
    <row r="19" spans="1:10" x14ac:dyDescent="0.25">
      <c r="A19" s="1229" t="s">
        <v>643</v>
      </c>
      <c r="B19" s="1230"/>
      <c r="C19" s="955">
        <f>SUM(C20:C28)</f>
        <v>2133085.38</v>
      </c>
      <c r="D19" s="955">
        <f>SUM(D20:D28)</f>
        <v>214513.36</v>
      </c>
      <c r="E19" s="956">
        <f t="shared" ref="E19:H19" si="4">SUM(E20:E28)</f>
        <v>2347598.7399999998</v>
      </c>
      <c r="F19" s="955">
        <f>SUM(F20:F28)</f>
        <v>1438737.3299999998</v>
      </c>
      <c r="G19" s="955">
        <f t="shared" si="4"/>
        <v>1438737.3199999998</v>
      </c>
      <c r="H19" s="955">
        <f t="shared" si="4"/>
        <v>908861.4099999998</v>
      </c>
    </row>
    <row r="20" spans="1:10" x14ac:dyDescent="0.25">
      <c r="A20" s="957"/>
      <c r="B20" s="958" t="s">
        <v>644</v>
      </c>
      <c r="C20" s="959">
        <f>'ETCA II-04'!B18</f>
        <v>1153862.3799999999</v>
      </c>
      <c r="D20" s="959">
        <v>31300.69</v>
      </c>
      <c r="E20" s="960">
        <f t="shared" si="3"/>
        <v>1185163.0699999998</v>
      </c>
      <c r="F20" s="959">
        <v>535270.71</v>
      </c>
      <c r="G20" s="959">
        <v>535270.71</v>
      </c>
      <c r="H20" s="961">
        <f t="shared" ref="H20:H83" si="5">+E20-F20</f>
        <v>649892.35999999987</v>
      </c>
    </row>
    <row r="21" spans="1:10" x14ac:dyDescent="0.25">
      <c r="A21" s="957"/>
      <c r="B21" s="958" t="s">
        <v>645</v>
      </c>
      <c r="C21" s="959">
        <f>'ETCA II-04'!B19</f>
        <v>32333.040000000001</v>
      </c>
      <c r="D21" s="959">
        <f>'ETCA II-04'!C19</f>
        <v>94198.37</v>
      </c>
      <c r="E21" s="960">
        <f t="shared" si="3"/>
        <v>126531.41</v>
      </c>
      <c r="F21" s="959">
        <f>'ETCA II-04'!E19</f>
        <v>124102.46</v>
      </c>
      <c r="G21" s="959">
        <f>'ETCA II-04'!F19</f>
        <v>124102.46</v>
      </c>
      <c r="H21" s="961">
        <f t="shared" si="5"/>
        <v>2428.9499999999971</v>
      </c>
      <c r="J21" s="968"/>
    </row>
    <row r="22" spans="1:10" x14ac:dyDescent="0.25">
      <c r="A22" s="957"/>
      <c r="B22" s="958" t="s">
        <v>646</v>
      </c>
      <c r="C22" s="959"/>
      <c r="D22" s="959"/>
      <c r="E22" s="960">
        <f t="shared" si="3"/>
        <v>0</v>
      </c>
      <c r="F22" s="959">
        <v>0</v>
      </c>
      <c r="G22" s="959">
        <v>0</v>
      </c>
      <c r="H22" s="961">
        <f t="shared" si="5"/>
        <v>0</v>
      </c>
    </row>
    <row r="23" spans="1:10" x14ac:dyDescent="0.25">
      <c r="A23" s="957"/>
      <c r="B23" s="958" t="s">
        <v>647</v>
      </c>
      <c r="C23" s="959">
        <f>'ETCA II-04'!B21</f>
        <v>277970.8</v>
      </c>
      <c r="D23" s="959">
        <f>'ETCA II-04'!C21</f>
        <v>-110460.15</v>
      </c>
      <c r="E23" s="960">
        <f t="shared" si="3"/>
        <v>167510.65</v>
      </c>
      <c r="F23" s="959">
        <f>'ETCA II-04'!E21</f>
        <v>104751.48</v>
      </c>
      <c r="G23" s="959">
        <f>'ETCA II-04'!F21</f>
        <v>104751.48</v>
      </c>
      <c r="H23" s="961">
        <f t="shared" si="5"/>
        <v>62759.17</v>
      </c>
    </row>
    <row r="24" spans="1:10" x14ac:dyDescent="0.25">
      <c r="A24" s="957"/>
      <c r="B24" s="958" t="s">
        <v>648</v>
      </c>
      <c r="C24" s="959">
        <f>'ETCA II-04'!B22</f>
        <v>8700</v>
      </c>
      <c r="D24" s="959">
        <f>'ETCA II-04'!C22</f>
        <v>27109.200000000001</v>
      </c>
      <c r="E24" s="960">
        <f t="shared" si="3"/>
        <v>35809.199999999997</v>
      </c>
      <c r="F24" s="959">
        <f>'ETCA II-04'!E22</f>
        <v>1505.32</v>
      </c>
      <c r="G24" s="959">
        <f>'ETCA II-04'!F22</f>
        <v>1505.32</v>
      </c>
      <c r="H24" s="961">
        <f t="shared" si="5"/>
        <v>34303.879999999997</v>
      </c>
    </row>
    <row r="25" spans="1:10" x14ac:dyDescent="0.25">
      <c r="A25" s="957"/>
      <c r="B25" s="958" t="s">
        <v>649</v>
      </c>
      <c r="C25" s="959">
        <f>'ETCA II-04'!B23</f>
        <v>404510.79</v>
      </c>
      <c r="D25" s="959">
        <f>'ETCA II-04'!C23</f>
        <v>66440.740000000005</v>
      </c>
      <c r="E25" s="960">
        <f t="shared" si="3"/>
        <v>470951.52999999997</v>
      </c>
      <c r="F25" s="959">
        <f>'ETCA II-04'!E23</f>
        <v>463589.16</v>
      </c>
      <c r="G25" s="959">
        <f>'ETCA II-04'!F23</f>
        <v>463589.15</v>
      </c>
      <c r="H25" s="961">
        <f t="shared" si="5"/>
        <v>7362.3699999999953</v>
      </c>
    </row>
    <row r="26" spans="1:10" x14ac:dyDescent="0.25">
      <c r="A26" s="957"/>
      <c r="B26" s="958" t="s">
        <v>650</v>
      </c>
      <c r="C26" s="959">
        <f>'ETCA II-04'!B24</f>
        <v>50437.59</v>
      </c>
      <c r="D26" s="959">
        <f>'ETCA II-04'!C24</f>
        <v>-6000</v>
      </c>
      <c r="E26" s="960">
        <f t="shared" si="3"/>
        <v>44437.59</v>
      </c>
      <c r="F26" s="959">
        <f>'ETCA II-04'!E24</f>
        <v>5846.4</v>
      </c>
      <c r="G26" s="959">
        <f>'ETCA II-04'!F24</f>
        <v>5846.4</v>
      </c>
      <c r="H26" s="961">
        <f t="shared" si="5"/>
        <v>38591.189999999995</v>
      </c>
    </row>
    <row r="27" spans="1:10" x14ac:dyDescent="0.25">
      <c r="A27" s="957"/>
      <c r="B27" s="958" t="s">
        <v>651</v>
      </c>
      <c r="C27" s="959"/>
      <c r="D27" s="959"/>
      <c r="E27" s="960">
        <f t="shared" si="3"/>
        <v>0</v>
      </c>
      <c r="F27" s="959">
        <v>0</v>
      </c>
      <c r="G27" s="959">
        <v>0</v>
      </c>
      <c r="H27" s="961">
        <f t="shared" si="5"/>
        <v>0</v>
      </c>
    </row>
    <row r="28" spans="1:10" x14ac:dyDescent="0.25">
      <c r="A28" s="957"/>
      <c r="B28" s="958" t="s">
        <v>652</v>
      </c>
      <c r="C28" s="959">
        <f>'ETCA II-04'!B26</f>
        <v>205270.78</v>
      </c>
      <c r="D28" s="959">
        <f>'ETCA II-04'!C26</f>
        <v>111924.51</v>
      </c>
      <c r="E28" s="960">
        <f t="shared" si="3"/>
        <v>317195.28999999998</v>
      </c>
      <c r="F28" s="959">
        <f>'ETCA II-04'!E26</f>
        <v>203671.8</v>
      </c>
      <c r="G28" s="959">
        <f>'ETCA II-04'!F26</f>
        <v>203671.8</v>
      </c>
      <c r="H28" s="961">
        <f t="shared" si="5"/>
        <v>113523.48999999999</v>
      </c>
    </row>
    <row r="29" spans="1:10" x14ac:dyDescent="0.25">
      <c r="A29" s="1229" t="s">
        <v>653</v>
      </c>
      <c r="B29" s="1230"/>
      <c r="C29" s="955">
        <f>SUM(C30:C38)</f>
        <v>6341914.6299999999</v>
      </c>
      <c r="D29" s="955">
        <f t="shared" ref="D29:H29" si="6">SUM(D30:D38)</f>
        <v>3751728.6799999992</v>
      </c>
      <c r="E29" s="956">
        <f t="shared" si="6"/>
        <v>10093643.310000001</v>
      </c>
      <c r="F29" s="955">
        <f>SUM(F30:F38)</f>
        <v>8550375.0600000005</v>
      </c>
      <c r="G29" s="955">
        <f t="shared" si="6"/>
        <v>8380783.209999999</v>
      </c>
      <c r="H29" s="955">
        <f t="shared" si="6"/>
        <v>1543268.2499999991</v>
      </c>
    </row>
    <row r="30" spans="1:10" x14ac:dyDescent="0.25">
      <c r="A30" s="957"/>
      <c r="B30" s="958" t="s">
        <v>654</v>
      </c>
      <c r="C30" s="959">
        <f>'ETCA II-04'!B28</f>
        <v>1219443.67</v>
      </c>
      <c r="D30" s="959">
        <v>51355.13</v>
      </c>
      <c r="E30" s="960">
        <f t="shared" si="3"/>
        <v>1270798.7999999998</v>
      </c>
      <c r="F30" s="959">
        <f>'ETCA II-04'!E28</f>
        <v>1157456.8500000001</v>
      </c>
      <c r="G30" s="959">
        <f>'ETCA II-04'!F28</f>
        <v>1157456.8500000001</v>
      </c>
      <c r="H30" s="961">
        <f t="shared" si="5"/>
        <v>113341.94999999972</v>
      </c>
      <c r="I30" s="968"/>
    </row>
    <row r="31" spans="1:10" x14ac:dyDescent="0.25">
      <c r="A31" s="957"/>
      <c r="B31" s="958" t="s">
        <v>655</v>
      </c>
      <c r="C31" s="959">
        <f>'ETCA II-04'!B29</f>
        <v>113506.04</v>
      </c>
      <c r="D31" s="959">
        <v>573197.67000000004</v>
      </c>
      <c r="E31" s="960">
        <f>SUM(C31:D31)</f>
        <v>686703.71000000008</v>
      </c>
      <c r="F31" s="959">
        <v>673709.64000000013</v>
      </c>
      <c r="G31" s="959">
        <v>673709.64000000013</v>
      </c>
      <c r="H31" s="961">
        <f t="shared" si="5"/>
        <v>12994.069999999949</v>
      </c>
    </row>
    <row r="32" spans="1:10" x14ac:dyDescent="0.25">
      <c r="A32" s="957"/>
      <c r="B32" s="958" t="s">
        <v>656</v>
      </c>
      <c r="C32" s="959">
        <f>'ETCA II-04'!B30</f>
        <v>804083.74</v>
      </c>
      <c r="D32" s="959">
        <f>'ETCA II-04'!C30</f>
        <v>305846.90999999997</v>
      </c>
      <c r="E32" s="960">
        <f t="shared" si="3"/>
        <v>1109930.6499999999</v>
      </c>
      <c r="F32" s="959">
        <f>'ETCA II-04'!E30</f>
        <v>1049521.3400000001</v>
      </c>
      <c r="G32" s="959">
        <f>'ETCA II-04'!F30</f>
        <v>1049521.3400000001</v>
      </c>
      <c r="H32" s="961">
        <f t="shared" si="5"/>
        <v>60409.309999999823</v>
      </c>
    </row>
    <row r="33" spans="1:9" x14ac:dyDescent="0.25">
      <c r="A33" s="957"/>
      <c r="B33" s="958" t="s">
        <v>657</v>
      </c>
      <c r="C33" s="959">
        <f>'ETCA II-04'!B31</f>
        <v>145126.17000000001</v>
      </c>
      <c r="D33" s="959">
        <f>'ETCA II-04'!C31</f>
        <v>227200.55</v>
      </c>
      <c r="E33" s="960">
        <f t="shared" si="3"/>
        <v>372326.72</v>
      </c>
      <c r="F33" s="959">
        <f>'ETCA II-04'!E31</f>
        <v>125106.38</v>
      </c>
      <c r="G33" s="959">
        <f>'ETCA II-04'!F31</f>
        <v>125106.38</v>
      </c>
      <c r="H33" s="961">
        <f t="shared" si="5"/>
        <v>247220.33999999997</v>
      </c>
      <c r="I33" s="968"/>
    </row>
    <row r="34" spans="1:9" x14ac:dyDescent="0.25">
      <c r="A34" s="957"/>
      <c r="B34" s="958" t="s">
        <v>658</v>
      </c>
      <c r="C34" s="959">
        <f>'ETCA II-04'!B32</f>
        <v>866744.57</v>
      </c>
      <c r="D34" s="959">
        <f>'ETCA II-04'!C32</f>
        <v>1939913.96</v>
      </c>
      <c r="E34" s="960">
        <f t="shared" si="3"/>
        <v>2806658.53</v>
      </c>
      <c r="F34" s="959">
        <f>'ETCA II-04'!E32</f>
        <v>2487813.2200000002</v>
      </c>
      <c r="G34" s="959">
        <f>'ETCA II-04'!F32</f>
        <v>2362617.5</v>
      </c>
      <c r="H34" s="961">
        <f t="shared" si="5"/>
        <v>318845.30999999959</v>
      </c>
    </row>
    <row r="35" spans="1:9" x14ac:dyDescent="0.25">
      <c r="A35" s="957"/>
      <c r="B35" s="958" t="s">
        <v>659</v>
      </c>
      <c r="C35" s="959"/>
      <c r="D35" s="959"/>
      <c r="E35" s="960">
        <f t="shared" si="3"/>
        <v>0</v>
      </c>
      <c r="F35" s="959">
        <f>'ETCA II-04'!E33</f>
        <v>0</v>
      </c>
      <c r="G35" s="959">
        <v>0</v>
      </c>
      <c r="H35" s="961">
        <f t="shared" si="5"/>
        <v>0</v>
      </c>
    </row>
    <row r="36" spans="1:9" x14ac:dyDescent="0.25">
      <c r="A36" s="957"/>
      <c r="B36" s="958" t="s">
        <v>660</v>
      </c>
      <c r="C36" s="959">
        <f>'ETCA II-04'!B34</f>
        <v>29872.19</v>
      </c>
      <c r="D36" s="959">
        <f>'ETCA II-04'!C34</f>
        <v>1108469.23</v>
      </c>
      <c r="E36" s="960">
        <f t="shared" si="3"/>
        <v>1138341.42</v>
      </c>
      <c r="F36" s="959">
        <f>'ETCA II-04'!E34</f>
        <v>805379.23</v>
      </c>
      <c r="G36" s="959">
        <f>'ETCA II-04'!F34</f>
        <v>805379.23</v>
      </c>
      <c r="H36" s="961">
        <f t="shared" si="5"/>
        <v>332962.18999999994</v>
      </c>
    </row>
    <row r="37" spans="1:9" x14ac:dyDescent="0.25">
      <c r="A37" s="957"/>
      <c r="B37" s="958" t="s">
        <v>661</v>
      </c>
      <c r="C37" s="959"/>
      <c r="D37" s="959"/>
      <c r="E37" s="960">
        <f t="shared" si="3"/>
        <v>0</v>
      </c>
      <c r="F37" s="959">
        <f>'ETCA II-04'!E35</f>
        <v>0</v>
      </c>
      <c r="G37" s="959"/>
      <c r="H37" s="961">
        <f t="shared" si="5"/>
        <v>0</v>
      </c>
    </row>
    <row r="38" spans="1:9" ht="15.75" thickBot="1" x14ac:dyDescent="0.3">
      <c r="A38" s="962"/>
      <c r="B38" s="963" t="s">
        <v>662</v>
      </c>
      <c r="C38" s="964">
        <f>'ETCA II-04'!B36</f>
        <v>3163138.25</v>
      </c>
      <c r="D38" s="964">
        <f>'ETCA II-04'!C36</f>
        <v>-454254.77</v>
      </c>
      <c r="E38" s="965">
        <f t="shared" si="3"/>
        <v>2708883.48</v>
      </c>
      <c r="F38" s="964">
        <f>'ETCA II-04'!E36</f>
        <v>2251388.4</v>
      </c>
      <c r="G38" s="964">
        <f>'ETCA II-04'!F36</f>
        <v>2206992.27</v>
      </c>
      <c r="H38" s="966">
        <f t="shared" si="5"/>
        <v>457495.08000000007</v>
      </c>
    </row>
    <row r="39" spans="1:9" x14ac:dyDescent="0.25">
      <c r="A39" s="1231" t="s">
        <v>663</v>
      </c>
      <c r="B39" s="1232"/>
      <c r="C39" s="967">
        <f t="shared" ref="C39:H39" si="7">SUM(C40:C48)</f>
        <v>0</v>
      </c>
      <c r="D39" s="967">
        <v>0</v>
      </c>
      <c r="E39" s="967">
        <f t="shared" si="7"/>
        <v>0</v>
      </c>
      <c r="F39" s="967">
        <f t="shared" si="7"/>
        <v>0</v>
      </c>
      <c r="G39" s="967">
        <f t="shared" si="7"/>
        <v>0</v>
      </c>
      <c r="H39" s="967">
        <f t="shared" si="7"/>
        <v>0</v>
      </c>
    </row>
    <row r="40" spans="1:9" x14ac:dyDescent="0.25">
      <c r="A40" s="957"/>
      <c r="B40" s="958" t="s">
        <v>664</v>
      </c>
      <c r="C40" s="959"/>
      <c r="D40" s="959"/>
      <c r="E40" s="960">
        <f t="shared" si="3"/>
        <v>0</v>
      </c>
      <c r="F40" s="959"/>
      <c r="G40" s="959"/>
      <c r="H40" s="961">
        <f t="shared" si="5"/>
        <v>0</v>
      </c>
    </row>
    <row r="41" spans="1:9" x14ac:dyDescent="0.25">
      <c r="A41" s="957"/>
      <c r="B41" s="958" t="s">
        <v>665</v>
      </c>
      <c r="C41" s="959"/>
      <c r="D41" s="959"/>
      <c r="E41" s="960">
        <f t="shared" si="3"/>
        <v>0</v>
      </c>
      <c r="F41" s="959"/>
      <c r="G41" s="959"/>
      <c r="H41" s="961">
        <f t="shared" si="5"/>
        <v>0</v>
      </c>
    </row>
    <row r="42" spans="1:9" x14ac:dyDescent="0.25">
      <c r="A42" s="957"/>
      <c r="B42" s="958" t="s">
        <v>666</v>
      </c>
      <c r="C42" s="959"/>
      <c r="D42" s="959"/>
      <c r="E42" s="960">
        <f t="shared" si="3"/>
        <v>0</v>
      </c>
      <c r="F42" s="959"/>
      <c r="G42" s="959"/>
      <c r="H42" s="961">
        <f t="shared" si="5"/>
        <v>0</v>
      </c>
    </row>
    <row r="43" spans="1:9" x14ac:dyDescent="0.25">
      <c r="A43" s="957"/>
      <c r="B43" s="958" t="s">
        <v>667</v>
      </c>
      <c r="C43" s="959"/>
      <c r="D43" s="959"/>
      <c r="E43" s="960">
        <f t="shared" si="3"/>
        <v>0</v>
      </c>
      <c r="F43" s="959"/>
      <c r="G43" s="959"/>
      <c r="H43" s="961">
        <f t="shared" si="5"/>
        <v>0</v>
      </c>
    </row>
    <row r="44" spans="1:9" x14ac:dyDescent="0.25">
      <c r="A44" s="957"/>
      <c r="B44" s="958" t="s">
        <v>668</v>
      </c>
      <c r="C44" s="959"/>
      <c r="D44" s="959"/>
      <c r="E44" s="960">
        <f t="shared" si="3"/>
        <v>0</v>
      </c>
      <c r="F44" s="959"/>
      <c r="G44" s="959"/>
      <c r="H44" s="961">
        <f t="shared" si="5"/>
        <v>0</v>
      </c>
    </row>
    <row r="45" spans="1:9" x14ac:dyDescent="0.25">
      <c r="A45" s="957"/>
      <c r="B45" s="958" t="s">
        <v>669</v>
      </c>
      <c r="C45" s="959"/>
      <c r="D45" s="959"/>
      <c r="E45" s="960">
        <f t="shared" si="3"/>
        <v>0</v>
      </c>
      <c r="F45" s="959"/>
      <c r="G45" s="959"/>
      <c r="H45" s="961">
        <f t="shared" si="5"/>
        <v>0</v>
      </c>
    </row>
    <row r="46" spans="1:9" x14ac:dyDescent="0.25">
      <c r="A46" s="957"/>
      <c r="B46" s="958" t="s">
        <v>670</v>
      </c>
      <c r="C46" s="959"/>
      <c r="D46" s="959"/>
      <c r="E46" s="960">
        <f t="shared" si="3"/>
        <v>0</v>
      </c>
      <c r="F46" s="959"/>
      <c r="G46" s="959"/>
      <c r="H46" s="961">
        <f t="shared" si="5"/>
        <v>0</v>
      </c>
    </row>
    <row r="47" spans="1:9" x14ac:dyDescent="0.25">
      <c r="A47" s="957"/>
      <c r="B47" s="958" t="s">
        <v>671</v>
      </c>
      <c r="C47" s="959"/>
      <c r="D47" s="959"/>
      <c r="E47" s="960">
        <f t="shared" si="3"/>
        <v>0</v>
      </c>
      <c r="F47" s="959"/>
      <c r="G47" s="959"/>
      <c r="H47" s="961">
        <f t="shared" si="5"/>
        <v>0</v>
      </c>
    </row>
    <row r="48" spans="1:9" x14ac:dyDescent="0.25">
      <c r="A48" s="957"/>
      <c r="B48" s="958" t="s">
        <v>672</v>
      </c>
      <c r="C48" s="959"/>
      <c r="D48" s="959"/>
      <c r="E48" s="960">
        <f t="shared" si="3"/>
        <v>0</v>
      </c>
      <c r="F48" s="959"/>
      <c r="G48" s="959"/>
      <c r="H48" s="961">
        <f t="shared" si="5"/>
        <v>0</v>
      </c>
    </row>
    <row r="49" spans="1:11" x14ac:dyDescent="0.25">
      <c r="A49" s="1231" t="s">
        <v>673</v>
      </c>
      <c r="B49" s="1232"/>
      <c r="C49" s="967">
        <f>SUM(C50:C58)</f>
        <v>0</v>
      </c>
      <c r="D49" s="955">
        <f t="shared" ref="D49:H49" si="8">SUM(D50:D58)</f>
        <v>2423732.44</v>
      </c>
      <c r="E49" s="956">
        <f t="shared" si="8"/>
        <v>2423732.44</v>
      </c>
      <c r="F49" s="955">
        <f>SUM(F50:F58)</f>
        <v>2198821.7699999996</v>
      </c>
      <c r="G49" s="955">
        <f t="shared" si="8"/>
        <v>2198821.7699999996</v>
      </c>
      <c r="H49" s="955">
        <f t="shared" si="8"/>
        <v>224910.67000000013</v>
      </c>
    </row>
    <row r="50" spans="1:11" x14ac:dyDescent="0.25">
      <c r="A50" s="957"/>
      <c r="B50" s="958" t="s">
        <v>674</v>
      </c>
      <c r="C50" s="959">
        <v>0</v>
      </c>
      <c r="D50" s="959">
        <v>396694.39999999991</v>
      </c>
      <c r="E50" s="960">
        <f t="shared" si="3"/>
        <v>396694.39999999991</v>
      </c>
      <c r="F50" s="959">
        <v>396366.35999999987</v>
      </c>
      <c r="G50" s="959">
        <f>F50</f>
        <v>396366.35999999987</v>
      </c>
      <c r="H50" s="961">
        <f t="shared" si="5"/>
        <v>328.04000000003725</v>
      </c>
      <c r="I50" s="968"/>
      <c r="K50" s="968"/>
    </row>
    <row r="51" spans="1:11" x14ac:dyDescent="0.25">
      <c r="A51" s="957"/>
      <c r="B51" s="958" t="s">
        <v>675</v>
      </c>
      <c r="C51" s="959">
        <v>0</v>
      </c>
      <c r="D51" s="959">
        <v>31708.65</v>
      </c>
      <c r="E51" s="960">
        <f t="shared" si="3"/>
        <v>31708.65</v>
      </c>
      <c r="F51" s="959">
        <v>17208.449999999983</v>
      </c>
      <c r="G51" s="959">
        <f>F51</f>
        <v>17208.449999999983</v>
      </c>
      <c r="H51" s="961">
        <f t="shared" si="5"/>
        <v>14500.200000000019</v>
      </c>
      <c r="K51" s="968"/>
    </row>
    <row r="52" spans="1:11" x14ac:dyDescent="0.25">
      <c r="A52" s="957"/>
      <c r="B52" s="958" t="s">
        <v>676</v>
      </c>
      <c r="C52" s="959"/>
      <c r="D52" s="959">
        <f>'ETCA II-04'!C50</f>
        <v>141282.35</v>
      </c>
      <c r="E52" s="960">
        <f t="shared" si="3"/>
        <v>141282.35</v>
      </c>
      <c r="F52" s="959">
        <v>0</v>
      </c>
      <c r="G52" s="959">
        <v>0</v>
      </c>
      <c r="H52" s="961">
        <f t="shared" si="5"/>
        <v>141282.35</v>
      </c>
    </row>
    <row r="53" spans="1:11" x14ac:dyDescent="0.25">
      <c r="A53" s="957"/>
      <c r="B53" s="958" t="s">
        <v>677</v>
      </c>
      <c r="C53" s="959"/>
      <c r="D53" s="959"/>
      <c r="E53" s="960">
        <f t="shared" si="3"/>
        <v>0</v>
      </c>
      <c r="F53" s="959"/>
      <c r="G53" s="959"/>
      <c r="H53" s="961">
        <f t="shared" si="5"/>
        <v>0</v>
      </c>
    </row>
    <row r="54" spans="1:11" x14ac:dyDescent="0.25">
      <c r="A54" s="957"/>
      <c r="B54" s="958" t="s">
        <v>678</v>
      </c>
      <c r="C54" s="959"/>
      <c r="D54" s="959"/>
      <c r="E54" s="960">
        <f t="shared" si="3"/>
        <v>0</v>
      </c>
      <c r="F54" s="959"/>
      <c r="G54" s="959"/>
      <c r="H54" s="961">
        <f t="shared" si="5"/>
        <v>0</v>
      </c>
      <c r="J54" s="968"/>
    </row>
    <row r="55" spans="1:11" x14ac:dyDescent="0.25">
      <c r="A55" s="957"/>
      <c r="B55" s="958" t="s">
        <v>679</v>
      </c>
      <c r="C55" s="959"/>
      <c r="D55" s="959"/>
      <c r="E55" s="960">
        <f t="shared" si="3"/>
        <v>0</v>
      </c>
      <c r="F55" s="959"/>
      <c r="G55" s="959"/>
      <c r="H55" s="961">
        <f t="shared" si="5"/>
        <v>0</v>
      </c>
    </row>
    <row r="56" spans="1:11" x14ac:dyDescent="0.25">
      <c r="A56" s="957"/>
      <c r="B56" s="958" t="s">
        <v>680</v>
      </c>
      <c r="C56" s="959"/>
      <c r="D56" s="959"/>
      <c r="E56" s="960">
        <f t="shared" si="3"/>
        <v>0</v>
      </c>
      <c r="F56" s="959"/>
      <c r="G56" s="959"/>
      <c r="H56" s="961">
        <f t="shared" si="5"/>
        <v>0</v>
      </c>
    </row>
    <row r="57" spans="1:11" x14ac:dyDescent="0.25">
      <c r="A57" s="957"/>
      <c r="B57" s="958" t="s">
        <v>681</v>
      </c>
      <c r="C57" s="959"/>
      <c r="D57" s="959"/>
      <c r="E57" s="960">
        <f t="shared" si="3"/>
        <v>0</v>
      </c>
      <c r="F57" s="960"/>
      <c r="G57" s="960"/>
      <c r="H57" s="961">
        <f t="shared" si="5"/>
        <v>0</v>
      </c>
    </row>
    <row r="58" spans="1:11" x14ac:dyDescent="0.25">
      <c r="A58" s="957"/>
      <c r="B58" s="958" t="s">
        <v>682</v>
      </c>
      <c r="C58" s="959"/>
      <c r="D58" s="959">
        <v>1854047.04</v>
      </c>
      <c r="E58" s="960">
        <f t="shared" si="3"/>
        <v>1854047.04</v>
      </c>
      <c r="F58" s="959">
        <v>1785246.96</v>
      </c>
      <c r="G58" s="959">
        <v>1785246.96</v>
      </c>
      <c r="H58" s="961">
        <f t="shared" si="5"/>
        <v>68800.080000000075</v>
      </c>
    </row>
    <row r="59" spans="1:11" x14ac:dyDescent="0.25">
      <c r="A59" s="1231" t="s">
        <v>683</v>
      </c>
      <c r="B59" s="1232"/>
      <c r="C59" s="967">
        <f>SUM(C60:C62)</f>
        <v>0</v>
      </c>
      <c r="D59" s="955">
        <f t="shared" ref="D59:H59" si="9">SUM(D60:D62)</f>
        <v>387893.64</v>
      </c>
      <c r="E59" s="956">
        <f t="shared" si="9"/>
        <v>387893.64</v>
      </c>
      <c r="F59" s="955">
        <f t="shared" si="9"/>
        <v>387893.26</v>
      </c>
      <c r="G59" s="955">
        <f t="shared" si="9"/>
        <v>387893.26</v>
      </c>
      <c r="H59" s="955">
        <f t="shared" si="9"/>
        <v>0.38000000000465661</v>
      </c>
      <c r="I59" s="968"/>
    </row>
    <row r="60" spans="1:11" x14ac:dyDescent="0.25">
      <c r="A60" s="957"/>
      <c r="B60" s="958" t="s">
        <v>684</v>
      </c>
      <c r="C60" s="959"/>
      <c r="D60" s="959">
        <v>387893.64</v>
      </c>
      <c r="E60" s="960">
        <f t="shared" si="3"/>
        <v>387893.64</v>
      </c>
      <c r="F60" s="960">
        <v>387893.26</v>
      </c>
      <c r="G60" s="959">
        <v>387893.26</v>
      </c>
      <c r="H60" s="961">
        <f t="shared" si="5"/>
        <v>0.38000000000465661</v>
      </c>
      <c r="J60" s="968"/>
    </row>
    <row r="61" spans="1:11" x14ac:dyDescent="0.25">
      <c r="A61" s="957"/>
      <c r="B61" s="958" t="s">
        <v>685</v>
      </c>
      <c r="C61" s="959"/>
      <c r="D61" s="959"/>
      <c r="E61" s="960">
        <f t="shared" si="3"/>
        <v>0</v>
      </c>
      <c r="F61" s="959"/>
      <c r="G61" s="959"/>
      <c r="H61" s="961">
        <f t="shared" si="5"/>
        <v>0</v>
      </c>
      <c r="J61" s="968"/>
    </row>
    <row r="62" spans="1:11" x14ac:dyDescent="0.25">
      <c r="A62" s="957"/>
      <c r="B62" s="958" t="s">
        <v>686</v>
      </c>
      <c r="C62" s="959"/>
      <c r="D62" s="959"/>
      <c r="E62" s="960">
        <f t="shared" si="3"/>
        <v>0</v>
      </c>
      <c r="F62" s="959"/>
      <c r="G62" s="959"/>
      <c r="H62" s="961">
        <f t="shared" si="5"/>
        <v>0</v>
      </c>
    </row>
    <row r="63" spans="1:11" x14ac:dyDescent="0.25">
      <c r="A63" s="1231" t="s">
        <v>687</v>
      </c>
      <c r="B63" s="1232"/>
      <c r="C63" s="967">
        <f t="shared" ref="C63:H63" si="10">SUM(C64:C71)</f>
        <v>0</v>
      </c>
      <c r="D63" s="967">
        <f t="shared" si="10"/>
        <v>0</v>
      </c>
      <c r="E63" s="967">
        <f t="shared" si="10"/>
        <v>0</v>
      </c>
      <c r="F63" s="967">
        <f t="shared" si="10"/>
        <v>0</v>
      </c>
      <c r="G63" s="967">
        <f t="shared" si="10"/>
        <v>0</v>
      </c>
      <c r="H63" s="967">
        <f t="shared" si="10"/>
        <v>0</v>
      </c>
      <c r="J63" s="968"/>
    </row>
    <row r="64" spans="1:11" x14ac:dyDescent="0.25">
      <c r="A64" s="957"/>
      <c r="B64" s="958" t="s">
        <v>688</v>
      </c>
      <c r="C64" s="959"/>
      <c r="D64" s="959"/>
      <c r="E64" s="960">
        <f t="shared" si="3"/>
        <v>0</v>
      </c>
      <c r="F64" s="959"/>
      <c r="G64" s="959"/>
      <c r="H64" s="961">
        <f t="shared" si="5"/>
        <v>0</v>
      </c>
    </row>
    <row r="65" spans="1:10" x14ac:dyDescent="0.25">
      <c r="A65" s="957"/>
      <c r="B65" s="958" t="s">
        <v>689</v>
      </c>
      <c r="C65" s="959"/>
      <c r="D65" s="959"/>
      <c r="E65" s="960">
        <f t="shared" si="3"/>
        <v>0</v>
      </c>
      <c r="F65" s="959"/>
      <c r="G65" s="959"/>
      <c r="H65" s="961">
        <f t="shared" si="5"/>
        <v>0</v>
      </c>
      <c r="J65" s="968"/>
    </row>
    <row r="66" spans="1:10" x14ac:dyDescent="0.25">
      <c r="A66" s="957"/>
      <c r="B66" s="958" t="s">
        <v>690</v>
      </c>
      <c r="C66" s="959"/>
      <c r="D66" s="959"/>
      <c r="E66" s="960">
        <f t="shared" si="3"/>
        <v>0</v>
      </c>
      <c r="F66" s="959"/>
      <c r="G66" s="959"/>
      <c r="H66" s="961">
        <f t="shared" si="5"/>
        <v>0</v>
      </c>
    </row>
    <row r="67" spans="1:10" x14ac:dyDescent="0.25">
      <c r="A67" s="957"/>
      <c r="B67" s="958" t="s">
        <v>691</v>
      </c>
      <c r="C67" s="959"/>
      <c r="D67" s="959"/>
      <c r="E67" s="960">
        <f t="shared" si="3"/>
        <v>0</v>
      </c>
      <c r="F67" s="959"/>
      <c r="G67" s="959"/>
      <c r="H67" s="961">
        <f t="shared" si="5"/>
        <v>0</v>
      </c>
    </row>
    <row r="68" spans="1:10" x14ac:dyDescent="0.25">
      <c r="A68" s="957"/>
      <c r="B68" s="958" t="s">
        <v>692</v>
      </c>
      <c r="C68" s="959"/>
      <c r="D68" s="959"/>
      <c r="E68" s="960">
        <f t="shared" si="3"/>
        <v>0</v>
      </c>
      <c r="F68" s="959"/>
      <c r="G68" s="959"/>
      <c r="H68" s="961">
        <f t="shared" si="5"/>
        <v>0</v>
      </c>
    </row>
    <row r="69" spans="1:10" x14ac:dyDescent="0.25">
      <c r="A69" s="957"/>
      <c r="B69" s="958" t="s">
        <v>693</v>
      </c>
      <c r="C69" s="959"/>
      <c r="D69" s="959"/>
      <c r="E69" s="960">
        <f t="shared" si="3"/>
        <v>0</v>
      </c>
      <c r="F69" s="959"/>
      <c r="G69" s="959"/>
      <c r="H69" s="961">
        <f t="shared" si="5"/>
        <v>0</v>
      </c>
    </row>
    <row r="70" spans="1:10" x14ac:dyDescent="0.25">
      <c r="A70" s="957"/>
      <c r="B70" s="958" t="s">
        <v>694</v>
      </c>
      <c r="C70" s="959"/>
      <c r="D70" s="959"/>
      <c r="E70" s="960">
        <f t="shared" si="3"/>
        <v>0</v>
      </c>
      <c r="F70" s="959"/>
      <c r="G70" s="959"/>
      <c r="H70" s="961">
        <f t="shared" si="5"/>
        <v>0</v>
      </c>
    </row>
    <row r="71" spans="1:10" x14ac:dyDescent="0.25">
      <c r="A71" s="957"/>
      <c r="B71" s="958" t="s">
        <v>695</v>
      </c>
      <c r="C71" s="959"/>
      <c r="D71" s="959"/>
      <c r="E71" s="960">
        <f t="shared" si="3"/>
        <v>0</v>
      </c>
      <c r="F71" s="959"/>
      <c r="G71" s="959"/>
      <c r="H71" s="961">
        <f t="shared" si="5"/>
        <v>0</v>
      </c>
    </row>
    <row r="72" spans="1:10" x14ac:dyDescent="0.25">
      <c r="A72" s="1231" t="s">
        <v>696</v>
      </c>
      <c r="B72" s="1232"/>
      <c r="C72" s="967">
        <f>SUM(C73:C75)</f>
        <v>0</v>
      </c>
      <c r="D72" s="967">
        <f t="shared" ref="D72:H72" si="11">SUM(D73:D75)</f>
        <v>0</v>
      </c>
      <c r="E72" s="960">
        <f t="shared" si="11"/>
        <v>0</v>
      </c>
      <c r="F72" s="967">
        <f t="shared" si="11"/>
        <v>0</v>
      </c>
      <c r="G72" s="967">
        <f t="shared" si="11"/>
        <v>0</v>
      </c>
      <c r="H72" s="967">
        <f t="shared" si="11"/>
        <v>0</v>
      </c>
    </row>
    <row r="73" spans="1:10" ht="15.75" thickBot="1" x14ac:dyDescent="0.3">
      <c r="A73" s="962"/>
      <c r="B73" s="963" t="s">
        <v>697</v>
      </c>
      <c r="C73" s="964"/>
      <c r="D73" s="964"/>
      <c r="E73" s="965">
        <f t="shared" si="3"/>
        <v>0</v>
      </c>
      <c r="F73" s="964"/>
      <c r="G73" s="964"/>
      <c r="H73" s="966">
        <f t="shared" si="5"/>
        <v>0</v>
      </c>
    </row>
    <row r="74" spans="1:10" x14ac:dyDescent="0.25">
      <c r="A74" s="957"/>
      <c r="B74" s="958" t="s">
        <v>698</v>
      </c>
      <c r="C74" s="959"/>
      <c r="D74" s="959"/>
      <c r="E74" s="960">
        <f t="shared" si="3"/>
        <v>0</v>
      </c>
      <c r="F74" s="959"/>
      <c r="G74" s="959"/>
      <c r="H74" s="961">
        <f t="shared" si="5"/>
        <v>0</v>
      </c>
    </row>
    <row r="75" spans="1:10" x14ac:dyDescent="0.25">
      <c r="A75" s="957"/>
      <c r="B75" s="958" t="s">
        <v>699</v>
      </c>
      <c r="C75" s="959"/>
      <c r="D75" s="959"/>
      <c r="E75" s="960">
        <f t="shared" si="3"/>
        <v>0</v>
      </c>
      <c r="F75" s="959"/>
      <c r="G75" s="959"/>
      <c r="H75" s="961">
        <f t="shared" si="5"/>
        <v>0</v>
      </c>
    </row>
    <row r="76" spans="1:10" x14ac:dyDescent="0.25">
      <c r="A76" s="1231" t="s">
        <v>700</v>
      </c>
      <c r="B76" s="1232"/>
      <c r="C76" s="967">
        <f>SUM(C77:C83)</f>
        <v>0</v>
      </c>
      <c r="D76" s="967">
        <f t="shared" ref="D76:H76" si="12">SUM(D77:D83)</f>
        <v>0</v>
      </c>
      <c r="E76" s="960">
        <f t="shared" si="12"/>
        <v>0</v>
      </c>
      <c r="F76" s="967">
        <f t="shared" si="12"/>
        <v>0</v>
      </c>
      <c r="G76" s="967">
        <f t="shared" si="12"/>
        <v>0</v>
      </c>
      <c r="H76" s="967">
        <f t="shared" si="12"/>
        <v>0</v>
      </c>
    </row>
    <row r="77" spans="1:10" x14ac:dyDescent="0.25">
      <c r="A77" s="957"/>
      <c r="B77" s="958" t="s">
        <v>701</v>
      </c>
      <c r="C77" s="959"/>
      <c r="D77" s="959"/>
      <c r="E77" s="960">
        <f t="shared" si="3"/>
        <v>0</v>
      </c>
      <c r="F77" s="959"/>
      <c r="G77" s="959"/>
      <c r="H77" s="961">
        <f t="shared" si="5"/>
        <v>0</v>
      </c>
    </row>
    <row r="78" spans="1:10" x14ac:dyDescent="0.25">
      <c r="A78" s="957"/>
      <c r="B78" s="958" t="s">
        <v>702</v>
      </c>
      <c r="C78" s="959"/>
      <c r="D78" s="959"/>
      <c r="E78" s="960">
        <f t="shared" ref="E78:E83" si="13">C78+D78</f>
        <v>0</v>
      </c>
      <c r="F78" s="959"/>
      <c r="G78" s="959"/>
      <c r="H78" s="961">
        <f t="shared" si="5"/>
        <v>0</v>
      </c>
    </row>
    <row r="79" spans="1:10" x14ac:dyDescent="0.25">
      <c r="A79" s="957"/>
      <c r="B79" s="958" t="s">
        <v>703</v>
      </c>
      <c r="C79" s="959"/>
      <c r="D79" s="959"/>
      <c r="E79" s="960">
        <f t="shared" si="13"/>
        <v>0</v>
      </c>
      <c r="F79" s="959"/>
      <c r="G79" s="959"/>
      <c r="H79" s="961">
        <f t="shared" si="5"/>
        <v>0</v>
      </c>
    </row>
    <row r="80" spans="1:10" x14ac:dyDescent="0.25">
      <c r="A80" s="957"/>
      <c r="B80" s="958" t="s">
        <v>704</v>
      </c>
      <c r="C80" s="959"/>
      <c r="D80" s="959"/>
      <c r="E80" s="960">
        <f t="shared" si="13"/>
        <v>0</v>
      </c>
      <c r="F80" s="959"/>
      <c r="G80" s="959"/>
      <c r="H80" s="961">
        <f t="shared" si="5"/>
        <v>0</v>
      </c>
    </row>
    <row r="81" spans="1:8" x14ac:dyDescent="0.25">
      <c r="A81" s="957"/>
      <c r="B81" s="958" t="s">
        <v>705</v>
      </c>
      <c r="C81" s="959"/>
      <c r="D81" s="959"/>
      <c r="E81" s="960">
        <f t="shared" si="13"/>
        <v>0</v>
      </c>
      <c r="F81" s="959"/>
      <c r="G81" s="959"/>
      <c r="H81" s="961">
        <f t="shared" si="5"/>
        <v>0</v>
      </c>
    </row>
    <row r="82" spans="1:8" x14ac:dyDescent="0.25">
      <c r="A82" s="957"/>
      <c r="B82" s="958" t="s">
        <v>706</v>
      </c>
      <c r="C82" s="959"/>
      <c r="D82" s="959"/>
      <c r="E82" s="960">
        <f t="shared" si="13"/>
        <v>0</v>
      </c>
      <c r="F82" s="959"/>
      <c r="G82" s="959"/>
      <c r="H82" s="961">
        <f t="shared" si="5"/>
        <v>0</v>
      </c>
    </row>
    <row r="83" spans="1:8" x14ac:dyDescent="0.25">
      <c r="A83" s="957"/>
      <c r="B83" s="958" t="s">
        <v>707</v>
      </c>
      <c r="C83" s="959"/>
      <c r="D83" s="959"/>
      <c r="E83" s="960">
        <f t="shared" si="13"/>
        <v>0</v>
      </c>
      <c r="F83" s="959"/>
      <c r="G83" s="959"/>
      <c r="H83" s="961">
        <f t="shared" si="5"/>
        <v>0</v>
      </c>
    </row>
    <row r="84" spans="1:8" x14ac:dyDescent="0.25">
      <c r="A84" s="1229" t="s">
        <v>708</v>
      </c>
      <c r="B84" s="1230"/>
      <c r="C84" s="955">
        <f>+C85+C93+C103+C113+C123+C133+C137+C146+C150</f>
        <v>0</v>
      </c>
      <c r="D84" s="955">
        <f t="shared" ref="D84" si="14">+D85+D93+D103+D113+D123+D133+D137+D146+D150</f>
        <v>4666788.0200000014</v>
      </c>
      <c r="E84" s="956">
        <f>+E85+E93+E103+E113+E123+E133+E137+E146+E150</f>
        <v>4666788.0200000014</v>
      </c>
      <c r="F84" s="955">
        <f>F85+F93+F103+F123</f>
        <v>4642587.7200000007</v>
      </c>
      <c r="G84" s="955">
        <f>G85+G93+G103+G123</f>
        <v>4642587.7200000007</v>
      </c>
      <c r="H84" s="955">
        <f>H103+H123</f>
        <v>24200.300000000745</v>
      </c>
    </row>
    <row r="85" spans="1:8" x14ac:dyDescent="0.25">
      <c r="A85" s="1231" t="s">
        <v>635</v>
      </c>
      <c r="B85" s="1232"/>
      <c r="C85" s="967">
        <f>SUM(C86:C92)</f>
        <v>0</v>
      </c>
      <c r="D85" s="967">
        <f t="shared" ref="D85:H85" si="15">SUM(D86:D92)</f>
        <v>0</v>
      </c>
      <c r="E85" s="960">
        <f t="shared" si="15"/>
        <v>0</v>
      </c>
      <c r="F85" s="967">
        <f t="shared" si="15"/>
        <v>0</v>
      </c>
      <c r="G85" s="967">
        <f t="shared" si="15"/>
        <v>0</v>
      </c>
      <c r="H85" s="967">
        <f t="shared" si="15"/>
        <v>0</v>
      </c>
    </row>
    <row r="86" spans="1:8" x14ac:dyDescent="0.25">
      <c r="A86" s="957"/>
      <c r="B86" s="958" t="s">
        <v>636</v>
      </c>
      <c r="C86" s="959"/>
      <c r="D86" s="959"/>
      <c r="E86" s="960">
        <f t="shared" ref="E86:E92" si="16">C86+D86</f>
        <v>0</v>
      </c>
      <c r="F86" s="959"/>
      <c r="G86" s="959"/>
      <c r="H86" s="961">
        <f t="shared" ref="H86:H149" si="17">+E86-F86</f>
        <v>0</v>
      </c>
    </row>
    <row r="87" spans="1:8" x14ac:dyDescent="0.25">
      <c r="A87" s="957"/>
      <c r="B87" s="958" t="s">
        <v>637</v>
      </c>
      <c r="C87" s="959"/>
      <c r="D87" s="959"/>
      <c r="E87" s="960">
        <f t="shared" si="16"/>
        <v>0</v>
      </c>
      <c r="F87" s="959"/>
      <c r="G87" s="959"/>
      <c r="H87" s="961">
        <f t="shared" si="17"/>
        <v>0</v>
      </c>
    </row>
    <row r="88" spans="1:8" x14ac:dyDescent="0.25">
      <c r="A88" s="957"/>
      <c r="B88" s="958" t="s">
        <v>638</v>
      </c>
      <c r="C88" s="959"/>
      <c r="D88" s="959"/>
      <c r="E88" s="960">
        <f t="shared" si="16"/>
        <v>0</v>
      </c>
      <c r="F88" s="959"/>
      <c r="G88" s="959"/>
      <c r="H88" s="961">
        <f t="shared" si="17"/>
        <v>0</v>
      </c>
    </row>
    <row r="89" spans="1:8" x14ac:dyDescent="0.25">
      <c r="A89" s="957"/>
      <c r="B89" s="958" t="s">
        <v>639</v>
      </c>
      <c r="C89" s="959"/>
      <c r="D89" s="959"/>
      <c r="E89" s="960">
        <f t="shared" si="16"/>
        <v>0</v>
      </c>
      <c r="F89" s="959"/>
      <c r="G89" s="959"/>
      <c r="H89" s="961">
        <f t="shared" si="17"/>
        <v>0</v>
      </c>
    </row>
    <row r="90" spans="1:8" x14ac:dyDescent="0.25">
      <c r="A90" s="957"/>
      <c r="B90" s="958" t="s">
        <v>640</v>
      </c>
      <c r="C90" s="959"/>
      <c r="D90" s="959"/>
      <c r="E90" s="960">
        <f t="shared" si="16"/>
        <v>0</v>
      </c>
      <c r="F90" s="959"/>
      <c r="G90" s="959"/>
      <c r="H90" s="961">
        <f t="shared" si="17"/>
        <v>0</v>
      </c>
    </row>
    <row r="91" spans="1:8" x14ac:dyDescent="0.25">
      <c r="A91" s="957"/>
      <c r="B91" s="958" t="s">
        <v>641</v>
      </c>
      <c r="C91" s="959"/>
      <c r="D91" s="959"/>
      <c r="E91" s="960">
        <f t="shared" si="16"/>
        <v>0</v>
      </c>
      <c r="F91" s="959"/>
      <c r="G91" s="959"/>
      <c r="H91" s="961">
        <f t="shared" si="17"/>
        <v>0</v>
      </c>
    </row>
    <row r="92" spans="1:8" x14ac:dyDescent="0.25">
      <c r="A92" s="957"/>
      <c r="B92" s="958" t="s">
        <v>642</v>
      </c>
      <c r="C92" s="959"/>
      <c r="D92" s="959"/>
      <c r="E92" s="960">
        <f t="shared" si="16"/>
        <v>0</v>
      </c>
      <c r="F92" s="959"/>
      <c r="G92" s="959"/>
      <c r="H92" s="961">
        <f t="shared" si="17"/>
        <v>0</v>
      </c>
    </row>
    <row r="93" spans="1:8" x14ac:dyDescent="0.25">
      <c r="A93" s="1231" t="s">
        <v>643</v>
      </c>
      <c r="B93" s="1232"/>
      <c r="C93" s="967">
        <f>SUM(C94:C102)</f>
        <v>0</v>
      </c>
      <c r="D93" s="959">
        <v>2673.8</v>
      </c>
      <c r="E93" s="960">
        <f t="shared" ref="E93:H93" si="18">SUM(E94:E102)</f>
        <v>2673.8</v>
      </c>
      <c r="F93" s="967">
        <f t="shared" si="18"/>
        <v>2673.8</v>
      </c>
      <c r="G93" s="967">
        <f t="shared" si="18"/>
        <v>2673.8</v>
      </c>
      <c r="H93" s="967">
        <f t="shared" si="18"/>
        <v>0</v>
      </c>
    </row>
    <row r="94" spans="1:8" x14ac:dyDescent="0.25">
      <c r="A94" s="957"/>
      <c r="B94" s="958" t="s">
        <v>644</v>
      </c>
      <c r="C94" s="959"/>
      <c r="D94" s="959">
        <v>2673.8</v>
      </c>
      <c r="E94" s="960">
        <f t="shared" ref="E94:E102" si="19">C94+D94</f>
        <v>2673.8</v>
      </c>
      <c r="F94" s="959">
        <v>2673.8</v>
      </c>
      <c r="G94" s="959">
        <v>2673.8</v>
      </c>
      <c r="H94" s="961">
        <f t="shared" si="17"/>
        <v>0</v>
      </c>
    </row>
    <row r="95" spans="1:8" x14ac:dyDescent="0.25">
      <c r="A95" s="957"/>
      <c r="B95" s="958" t="s">
        <v>645</v>
      </c>
      <c r="C95" s="959"/>
      <c r="D95" s="959"/>
      <c r="E95" s="960">
        <f t="shared" si="19"/>
        <v>0</v>
      </c>
      <c r="F95" s="959"/>
      <c r="G95" s="959"/>
      <c r="H95" s="961">
        <f t="shared" si="17"/>
        <v>0</v>
      </c>
    </row>
    <row r="96" spans="1:8" x14ac:dyDescent="0.25">
      <c r="A96" s="957"/>
      <c r="B96" s="958" t="s">
        <v>646</v>
      </c>
      <c r="C96" s="959"/>
      <c r="D96" s="959"/>
      <c r="E96" s="960">
        <f t="shared" si="19"/>
        <v>0</v>
      </c>
      <c r="F96" s="959"/>
      <c r="G96" s="959"/>
      <c r="H96" s="961">
        <f t="shared" si="17"/>
        <v>0</v>
      </c>
    </row>
    <row r="97" spans="1:10" x14ac:dyDescent="0.25">
      <c r="A97" s="957"/>
      <c r="B97" s="958" t="s">
        <v>647</v>
      </c>
      <c r="C97" s="959"/>
      <c r="D97" s="959"/>
      <c r="E97" s="960">
        <f t="shared" si="19"/>
        <v>0</v>
      </c>
      <c r="F97" s="959"/>
      <c r="G97" s="959"/>
      <c r="H97" s="961">
        <f t="shared" si="17"/>
        <v>0</v>
      </c>
    </row>
    <row r="98" spans="1:10" x14ac:dyDescent="0.25">
      <c r="A98" s="957"/>
      <c r="B98" s="958" t="s">
        <v>648</v>
      </c>
      <c r="C98" s="959"/>
      <c r="D98" s="959"/>
      <c r="E98" s="960">
        <f t="shared" si="19"/>
        <v>0</v>
      </c>
      <c r="F98" s="959"/>
      <c r="G98" s="959"/>
      <c r="H98" s="961">
        <f t="shared" si="17"/>
        <v>0</v>
      </c>
    </row>
    <row r="99" spans="1:10" x14ac:dyDescent="0.25">
      <c r="A99" s="957"/>
      <c r="B99" s="958" t="s">
        <v>649</v>
      </c>
      <c r="C99" s="959"/>
      <c r="D99" s="959"/>
      <c r="E99" s="960">
        <f t="shared" si="19"/>
        <v>0</v>
      </c>
      <c r="F99" s="959"/>
      <c r="G99" s="959"/>
      <c r="H99" s="961">
        <f t="shared" si="17"/>
        <v>0</v>
      </c>
    </row>
    <row r="100" spans="1:10" x14ac:dyDescent="0.25">
      <c r="A100" s="957"/>
      <c r="B100" s="958" t="s">
        <v>650</v>
      </c>
      <c r="C100" s="959"/>
      <c r="D100" s="959"/>
      <c r="E100" s="960">
        <f t="shared" si="19"/>
        <v>0</v>
      </c>
      <c r="F100" s="959"/>
      <c r="G100" s="959"/>
      <c r="H100" s="961">
        <f t="shared" si="17"/>
        <v>0</v>
      </c>
    </row>
    <row r="101" spans="1:10" x14ac:dyDescent="0.25">
      <c r="A101" s="957"/>
      <c r="B101" s="958" t="s">
        <v>651</v>
      </c>
      <c r="C101" s="959"/>
      <c r="D101" s="959"/>
      <c r="E101" s="960">
        <f t="shared" si="19"/>
        <v>0</v>
      </c>
      <c r="F101" s="959"/>
      <c r="G101" s="959"/>
      <c r="H101" s="961">
        <f t="shared" si="17"/>
        <v>0</v>
      </c>
    </row>
    <row r="102" spans="1:10" x14ac:dyDescent="0.25">
      <c r="A102" s="957"/>
      <c r="B102" s="958" t="s">
        <v>652</v>
      </c>
      <c r="C102" s="959"/>
      <c r="D102" s="959"/>
      <c r="E102" s="960">
        <f t="shared" si="19"/>
        <v>0</v>
      </c>
      <c r="F102" s="959"/>
      <c r="G102" s="959"/>
      <c r="H102" s="961">
        <f t="shared" si="17"/>
        <v>0</v>
      </c>
    </row>
    <row r="103" spans="1:10" x14ac:dyDescent="0.25">
      <c r="A103" s="1231" t="s">
        <v>653</v>
      </c>
      <c r="B103" s="1232"/>
      <c r="C103" s="967">
        <f>SUM(C104:C112)</f>
        <v>0</v>
      </c>
      <c r="D103" s="967">
        <f>SUM(D104:D112)</f>
        <v>988414.22000000067</v>
      </c>
      <c r="E103" s="960">
        <f>SUM(E104:E112)</f>
        <v>988414.22000000067</v>
      </c>
      <c r="F103" s="960">
        <f>G105</f>
        <v>988413.98</v>
      </c>
      <c r="G103" s="960">
        <f>G105</f>
        <v>988413.98</v>
      </c>
      <c r="H103" s="967">
        <f t="shared" ref="H103" si="20">SUM(H104:H112)</f>
        <v>0.24000000068917871</v>
      </c>
    </row>
    <row r="104" spans="1:10" x14ac:dyDescent="0.25">
      <c r="A104" s="957"/>
      <c r="B104" s="958" t="s">
        <v>654</v>
      </c>
      <c r="C104" s="959"/>
      <c r="D104" s="959"/>
      <c r="E104" s="960">
        <f t="shared" ref="E104:E111" si="21">C104+D104</f>
        <v>0</v>
      </c>
      <c r="F104" s="959"/>
      <c r="G104" s="959"/>
      <c r="H104" s="961">
        <f t="shared" si="17"/>
        <v>0</v>
      </c>
    </row>
    <row r="105" spans="1:10" x14ac:dyDescent="0.25">
      <c r="A105" s="957"/>
      <c r="B105" s="958" t="s">
        <v>655</v>
      </c>
      <c r="C105" s="959">
        <v>0</v>
      </c>
      <c r="D105" s="959">
        <v>988414.22000000067</v>
      </c>
      <c r="E105" s="960">
        <f>C105+D105</f>
        <v>988414.22000000067</v>
      </c>
      <c r="F105" s="960">
        <v>988413.98</v>
      </c>
      <c r="G105" s="959">
        <f>F105</f>
        <v>988413.98</v>
      </c>
      <c r="H105" s="961">
        <f t="shared" si="17"/>
        <v>0.24000000068917871</v>
      </c>
      <c r="J105" s="968"/>
    </row>
    <row r="106" spans="1:10" x14ac:dyDescent="0.25">
      <c r="A106" s="957"/>
      <c r="B106" s="958" t="s">
        <v>656</v>
      </c>
      <c r="C106" s="959"/>
      <c r="D106" s="959"/>
      <c r="E106" s="960">
        <f t="shared" si="21"/>
        <v>0</v>
      </c>
      <c r="F106" s="959"/>
      <c r="G106" s="959"/>
      <c r="H106" s="961">
        <f t="shared" si="17"/>
        <v>0</v>
      </c>
    </row>
    <row r="107" spans="1:10" x14ac:dyDescent="0.25">
      <c r="A107" s="957"/>
      <c r="B107" s="958" t="s">
        <v>657</v>
      </c>
      <c r="C107" s="959"/>
      <c r="D107" s="959"/>
      <c r="E107" s="960">
        <f t="shared" si="21"/>
        <v>0</v>
      </c>
      <c r="F107" s="959"/>
      <c r="G107" s="959"/>
      <c r="H107" s="961">
        <f t="shared" si="17"/>
        <v>0</v>
      </c>
    </row>
    <row r="108" spans="1:10" ht="15.75" thickBot="1" x14ac:dyDescent="0.3">
      <c r="A108" s="962"/>
      <c r="B108" s="963" t="s">
        <v>658</v>
      </c>
      <c r="C108" s="964"/>
      <c r="D108" s="964"/>
      <c r="E108" s="965">
        <f t="shared" si="21"/>
        <v>0</v>
      </c>
      <c r="F108" s="964"/>
      <c r="G108" s="964"/>
      <c r="H108" s="966">
        <f t="shared" si="17"/>
        <v>0</v>
      </c>
      <c r="J108" s="968"/>
    </row>
    <row r="109" spans="1:10" x14ac:dyDescent="0.25">
      <c r="A109" s="957"/>
      <c r="B109" s="958" t="s">
        <v>659</v>
      </c>
      <c r="C109" s="959"/>
      <c r="D109" s="959"/>
      <c r="E109" s="960">
        <f t="shared" si="21"/>
        <v>0</v>
      </c>
      <c r="F109" s="959"/>
      <c r="G109" s="959"/>
      <c r="H109" s="961">
        <f t="shared" si="17"/>
        <v>0</v>
      </c>
      <c r="J109" s="968"/>
    </row>
    <row r="110" spans="1:10" x14ac:dyDescent="0.25">
      <c r="A110" s="957"/>
      <c r="B110" s="958" t="s">
        <v>660</v>
      </c>
      <c r="C110" s="959"/>
      <c r="D110" s="959"/>
      <c r="E110" s="960">
        <f t="shared" si="21"/>
        <v>0</v>
      </c>
      <c r="F110" s="959"/>
      <c r="G110" s="959"/>
      <c r="H110" s="961">
        <f t="shared" si="17"/>
        <v>0</v>
      </c>
    </row>
    <row r="111" spans="1:10" x14ac:dyDescent="0.25">
      <c r="A111" s="957"/>
      <c r="B111" s="958" t="s">
        <v>661</v>
      </c>
      <c r="C111" s="959"/>
      <c r="D111" s="959"/>
      <c r="E111" s="960">
        <f t="shared" si="21"/>
        <v>0</v>
      </c>
      <c r="F111" s="959"/>
      <c r="G111" s="959"/>
      <c r="H111" s="961">
        <f t="shared" si="17"/>
        <v>0</v>
      </c>
    </row>
    <row r="112" spans="1:10" x14ac:dyDescent="0.25">
      <c r="A112" s="957"/>
      <c r="B112" s="958" t="s">
        <v>662</v>
      </c>
      <c r="C112" s="959"/>
      <c r="D112" s="959"/>
      <c r="E112" s="960">
        <v>0</v>
      </c>
      <c r="F112" s="959"/>
      <c r="G112" s="959"/>
      <c r="H112" s="961">
        <f t="shared" si="17"/>
        <v>0</v>
      </c>
    </row>
    <row r="113" spans="1:11" x14ac:dyDescent="0.25">
      <c r="A113" s="1231" t="s">
        <v>663</v>
      </c>
      <c r="B113" s="1232"/>
      <c r="C113" s="967">
        <f>SUM(C114:C122)</f>
        <v>0</v>
      </c>
      <c r="D113" s="967">
        <f t="shared" ref="D113:H113" si="22">SUM(D114:D122)</f>
        <v>0</v>
      </c>
      <c r="E113" s="960">
        <f t="shared" si="22"/>
        <v>0</v>
      </c>
      <c r="F113" s="967">
        <f t="shared" si="22"/>
        <v>0</v>
      </c>
      <c r="G113" s="967">
        <f t="shared" si="22"/>
        <v>0</v>
      </c>
      <c r="H113" s="967">
        <f t="shared" si="22"/>
        <v>0</v>
      </c>
    </row>
    <row r="114" spans="1:11" x14ac:dyDescent="0.25">
      <c r="A114" s="957"/>
      <c r="B114" s="958" t="s">
        <v>664</v>
      </c>
      <c r="C114" s="959"/>
      <c r="D114" s="959"/>
      <c r="E114" s="960">
        <f t="shared" ref="E114:E122" si="23">C114+D114</f>
        <v>0</v>
      </c>
      <c r="F114" s="959"/>
      <c r="G114" s="959"/>
      <c r="H114" s="961">
        <f t="shared" si="17"/>
        <v>0</v>
      </c>
    </row>
    <row r="115" spans="1:11" x14ac:dyDescent="0.25">
      <c r="A115" s="957"/>
      <c r="B115" s="958" t="s">
        <v>665</v>
      </c>
      <c r="C115" s="959"/>
      <c r="D115" s="959"/>
      <c r="E115" s="960">
        <f t="shared" si="23"/>
        <v>0</v>
      </c>
      <c r="F115" s="959"/>
      <c r="G115" s="959"/>
      <c r="H115" s="961">
        <f t="shared" si="17"/>
        <v>0</v>
      </c>
    </row>
    <row r="116" spans="1:11" x14ac:dyDescent="0.25">
      <c r="A116" s="957"/>
      <c r="B116" s="958" t="s">
        <v>666</v>
      </c>
      <c r="C116" s="959"/>
      <c r="D116" s="959"/>
      <c r="E116" s="960">
        <f t="shared" si="23"/>
        <v>0</v>
      </c>
      <c r="F116" s="959"/>
      <c r="G116" s="959"/>
      <c r="H116" s="961">
        <f t="shared" si="17"/>
        <v>0</v>
      </c>
    </row>
    <row r="117" spans="1:11" x14ac:dyDescent="0.25">
      <c r="A117" s="957"/>
      <c r="B117" s="958" t="s">
        <v>667</v>
      </c>
      <c r="C117" s="959"/>
      <c r="D117" s="959"/>
      <c r="E117" s="960">
        <f t="shared" si="23"/>
        <v>0</v>
      </c>
      <c r="F117" s="959"/>
      <c r="G117" s="959"/>
      <c r="H117" s="961">
        <f t="shared" si="17"/>
        <v>0</v>
      </c>
    </row>
    <row r="118" spans="1:11" x14ac:dyDescent="0.25">
      <c r="A118" s="957"/>
      <c r="B118" s="958" t="s">
        <v>668</v>
      </c>
      <c r="C118" s="959"/>
      <c r="D118" s="959"/>
      <c r="E118" s="960">
        <f t="shared" si="23"/>
        <v>0</v>
      </c>
      <c r="F118" s="959"/>
      <c r="G118" s="959"/>
      <c r="H118" s="961">
        <f t="shared" si="17"/>
        <v>0</v>
      </c>
    </row>
    <row r="119" spans="1:11" x14ac:dyDescent="0.25">
      <c r="A119" s="957"/>
      <c r="B119" s="958" t="s">
        <v>669</v>
      </c>
      <c r="C119" s="959"/>
      <c r="D119" s="959"/>
      <c r="E119" s="960">
        <f t="shared" si="23"/>
        <v>0</v>
      </c>
      <c r="F119" s="959"/>
      <c r="G119" s="959"/>
      <c r="H119" s="961">
        <f t="shared" si="17"/>
        <v>0</v>
      </c>
    </row>
    <row r="120" spans="1:11" x14ac:dyDescent="0.25">
      <c r="A120" s="957"/>
      <c r="B120" s="958" t="s">
        <v>670</v>
      </c>
      <c r="C120" s="959"/>
      <c r="D120" s="959"/>
      <c r="E120" s="960">
        <f t="shared" si="23"/>
        <v>0</v>
      </c>
      <c r="F120" s="959"/>
      <c r="G120" s="959"/>
      <c r="H120" s="961">
        <f t="shared" si="17"/>
        <v>0</v>
      </c>
    </row>
    <row r="121" spans="1:11" x14ac:dyDescent="0.25">
      <c r="A121" s="957"/>
      <c r="B121" s="958" t="s">
        <v>671</v>
      </c>
      <c r="C121" s="959"/>
      <c r="D121" s="959"/>
      <c r="E121" s="960">
        <f t="shared" si="23"/>
        <v>0</v>
      </c>
      <c r="F121" s="959"/>
      <c r="G121" s="959"/>
      <c r="H121" s="961">
        <f t="shared" si="17"/>
        <v>0</v>
      </c>
    </row>
    <row r="122" spans="1:11" x14ac:dyDescent="0.25">
      <c r="A122" s="957"/>
      <c r="B122" s="958" t="s">
        <v>672</v>
      </c>
      <c r="C122" s="959"/>
      <c r="D122" s="959"/>
      <c r="E122" s="960">
        <f t="shared" si="23"/>
        <v>0</v>
      </c>
      <c r="F122" s="959"/>
      <c r="G122" s="959"/>
      <c r="H122" s="961">
        <f t="shared" si="17"/>
        <v>0</v>
      </c>
    </row>
    <row r="123" spans="1:11" x14ac:dyDescent="0.25">
      <c r="A123" s="1231" t="s">
        <v>673</v>
      </c>
      <c r="B123" s="1232"/>
      <c r="C123" s="967">
        <f>SUM(C124:C132)</f>
        <v>0</v>
      </c>
      <c r="D123" s="955">
        <f t="shared" ref="D123:H123" si="24">SUM(D124:D132)</f>
        <v>3675700.0000000005</v>
      </c>
      <c r="E123" s="956">
        <f t="shared" si="24"/>
        <v>3675700.0000000005</v>
      </c>
      <c r="F123" s="955">
        <f t="shared" si="24"/>
        <v>3651499.9400000004</v>
      </c>
      <c r="G123" s="955">
        <f t="shared" si="24"/>
        <v>3651499.9400000004</v>
      </c>
      <c r="H123" s="955">
        <f t="shared" si="24"/>
        <v>24200.060000000056</v>
      </c>
    </row>
    <row r="124" spans="1:11" x14ac:dyDescent="0.25">
      <c r="A124" s="957"/>
      <c r="B124" s="958" t="s">
        <v>674</v>
      </c>
      <c r="C124" s="959">
        <v>0</v>
      </c>
      <c r="D124" s="959">
        <v>3302681.24</v>
      </c>
      <c r="E124" s="960">
        <f t="shared" ref="E124:E132" si="25">C124+D124</f>
        <v>3302681.24</v>
      </c>
      <c r="F124" s="959">
        <v>3295454.18</v>
      </c>
      <c r="G124" s="959">
        <v>3295454.18</v>
      </c>
      <c r="H124" s="961">
        <f>+E124-F124</f>
        <v>7227.0600000000559</v>
      </c>
      <c r="J124" s="968"/>
      <c r="K124" s="968"/>
    </row>
    <row r="125" spans="1:11" x14ac:dyDescent="0.25">
      <c r="A125" s="957"/>
      <c r="B125" s="958" t="s">
        <v>675</v>
      </c>
      <c r="C125" s="959"/>
      <c r="D125" s="959">
        <v>241444.6</v>
      </c>
      <c r="E125" s="960">
        <f t="shared" si="25"/>
        <v>241444.6</v>
      </c>
      <c r="F125" s="959">
        <v>224471.6</v>
      </c>
      <c r="G125" s="959">
        <v>224471.6</v>
      </c>
      <c r="H125" s="961">
        <f t="shared" si="17"/>
        <v>16973</v>
      </c>
    </row>
    <row r="126" spans="1:11" x14ac:dyDescent="0.25">
      <c r="A126" s="957"/>
      <c r="B126" s="958" t="s">
        <v>676</v>
      </c>
      <c r="C126" s="959"/>
      <c r="D126" s="959"/>
      <c r="E126" s="960">
        <f t="shared" si="25"/>
        <v>0</v>
      </c>
      <c r="F126" s="959"/>
      <c r="G126" s="959"/>
      <c r="H126" s="961">
        <f t="shared" si="17"/>
        <v>0</v>
      </c>
    </row>
    <row r="127" spans="1:11" x14ac:dyDescent="0.25">
      <c r="A127" s="957"/>
      <c r="B127" s="958" t="s">
        <v>677</v>
      </c>
      <c r="C127" s="959"/>
      <c r="D127" s="959"/>
      <c r="E127" s="960">
        <f t="shared" si="25"/>
        <v>0</v>
      </c>
      <c r="F127" s="959"/>
      <c r="G127" s="959"/>
      <c r="H127" s="961">
        <f t="shared" si="17"/>
        <v>0</v>
      </c>
    </row>
    <row r="128" spans="1:11" x14ac:dyDescent="0.25">
      <c r="A128" s="957"/>
      <c r="B128" s="958" t="s">
        <v>678</v>
      </c>
      <c r="C128" s="959"/>
      <c r="D128" s="959"/>
      <c r="E128" s="960">
        <f t="shared" si="25"/>
        <v>0</v>
      </c>
      <c r="F128" s="959"/>
      <c r="G128" s="959"/>
      <c r="H128" s="961">
        <f t="shared" si="17"/>
        <v>0</v>
      </c>
    </row>
    <row r="129" spans="1:8" x14ac:dyDescent="0.25">
      <c r="A129" s="957"/>
      <c r="B129" s="958" t="s">
        <v>679</v>
      </c>
      <c r="C129" s="959"/>
      <c r="D129" s="959"/>
      <c r="E129" s="960">
        <f t="shared" si="25"/>
        <v>0</v>
      </c>
      <c r="F129" s="959"/>
      <c r="G129" s="959"/>
      <c r="H129" s="961">
        <f t="shared" si="17"/>
        <v>0</v>
      </c>
    </row>
    <row r="130" spans="1:8" x14ac:dyDescent="0.25">
      <c r="A130" s="957"/>
      <c r="B130" s="958" t="s">
        <v>680</v>
      </c>
      <c r="C130" s="959"/>
      <c r="D130" s="959"/>
      <c r="E130" s="960">
        <f t="shared" si="25"/>
        <v>0</v>
      </c>
      <c r="F130" s="959"/>
      <c r="G130" s="959"/>
      <c r="H130" s="961">
        <f t="shared" si="17"/>
        <v>0</v>
      </c>
    </row>
    <row r="131" spans="1:8" x14ac:dyDescent="0.25">
      <c r="A131" s="957"/>
      <c r="B131" s="958" t="s">
        <v>681</v>
      </c>
      <c r="C131" s="959"/>
      <c r="D131" s="959"/>
      <c r="E131" s="960">
        <f t="shared" si="25"/>
        <v>0</v>
      </c>
      <c r="F131" s="959"/>
      <c r="G131" s="959"/>
      <c r="H131" s="961">
        <f t="shared" si="17"/>
        <v>0</v>
      </c>
    </row>
    <row r="132" spans="1:8" x14ac:dyDescent="0.25">
      <c r="A132" s="957"/>
      <c r="B132" s="958" t="s">
        <v>682</v>
      </c>
      <c r="C132" s="959"/>
      <c r="D132" s="959">
        <v>131574.16</v>
      </c>
      <c r="E132" s="960">
        <f t="shared" si="25"/>
        <v>131574.16</v>
      </c>
      <c r="F132" s="959">
        <v>131574.16</v>
      </c>
      <c r="G132" s="959">
        <v>131574.16</v>
      </c>
      <c r="H132" s="961">
        <f t="shared" si="17"/>
        <v>0</v>
      </c>
    </row>
    <row r="133" spans="1:8" x14ac:dyDescent="0.25">
      <c r="A133" s="1231" t="s">
        <v>683</v>
      </c>
      <c r="B133" s="1232"/>
      <c r="C133" s="967">
        <f>SUM(C134:C136)</f>
        <v>0</v>
      </c>
      <c r="D133" s="967">
        <f t="shared" ref="D133:H133" si="26">SUM(D134:D136)</f>
        <v>0</v>
      </c>
      <c r="E133" s="960">
        <f t="shared" si="26"/>
        <v>0</v>
      </c>
      <c r="F133" s="967">
        <f t="shared" si="26"/>
        <v>0</v>
      </c>
      <c r="G133" s="967">
        <f t="shared" si="26"/>
        <v>0</v>
      </c>
      <c r="H133" s="967">
        <f t="shared" si="26"/>
        <v>0</v>
      </c>
    </row>
    <row r="134" spans="1:8" x14ac:dyDescent="0.25">
      <c r="A134" s="957"/>
      <c r="B134" s="958" t="s">
        <v>684</v>
      </c>
      <c r="C134" s="959"/>
      <c r="D134" s="959"/>
      <c r="E134" s="960">
        <f t="shared" ref="E134:E136" si="27">C134+D134</f>
        <v>0</v>
      </c>
      <c r="F134" s="959"/>
      <c r="G134" s="959"/>
      <c r="H134" s="961">
        <f t="shared" si="17"/>
        <v>0</v>
      </c>
    </row>
    <row r="135" spans="1:8" x14ac:dyDescent="0.25">
      <c r="A135" s="957"/>
      <c r="B135" s="958" t="s">
        <v>685</v>
      </c>
      <c r="C135" s="959"/>
      <c r="D135" s="959"/>
      <c r="E135" s="960">
        <f t="shared" si="27"/>
        <v>0</v>
      </c>
      <c r="F135" s="959"/>
      <c r="G135" s="959"/>
      <c r="H135" s="961">
        <f t="shared" si="17"/>
        <v>0</v>
      </c>
    </row>
    <row r="136" spans="1:8" x14ac:dyDescent="0.25">
      <c r="A136" s="957"/>
      <c r="B136" s="958" t="s">
        <v>686</v>
      </c>
      <c r="C136" s="959"/>
      <c r="D136" s="959"/>
      <c r="E136" s="960">
        <f t="shared" si="27"/>
        <v>0</v>
      </c>
      <c r="F136" s="959"/>
      <c r="G136" s="959"/>
      <c r="H136" s="961">
        <f t="shared" si="17"/>
        <v>0</v>
      </c>
    </row>
    <row r="137" spans="1:8" x14ac:dyDescent="0.25">
      <c r="A137" s="1231" t="s">
        <v>687</v>
      </c>
      <c r="B137" s="1232"/>
      <c r="C137" s="967">
        <f>SUM(C138:C145)</f>
        <v>0</v>
      </c>
      <c r="D137" s="967">
        <f t="shared" ref="D137:H137" si="28">SUM(D138:D145)</f>
        <v>0</v>
      </c>
      <c r="E137" s="960">
        <f t="shared" si="28"/>
        <v>0</v>
      </c>
      <c r="F137" s="967">
        <f t="shared" si="28"/>
        <v>0</v>
      </c>
      <c r="G137" s="967">
        <f t="shared" si="28"/>
        <v>0</v>
      </c>
      <c r="H137" s="967">
        <f t="shared" si="28"/>
        <v>0</v>
      </c>
    </row>
    <row r="138" spans="1:8" x14ac:dyDescent="0.25">
      <c r="A138" s="957"/>
      <c r="B138" s="958" t="s">
        <v>688</v>
      </c>
      <c r="C138" s="959"/>
      <c r="D138" s="959"/>
      <c r="E138" s="960">
        <f t="shared" ref="E138:E145" si="29">C138+D138</f>
        <v>0</v>
      </c>
      <c r="F138" s="959"/>
      <c r="G138" s="959"/>
      <c r="H138" s="961">
        <f t="shared" si="17"/>
        <v>0</v>
      </c>
    </row>
    <row r="139" spans="1:8" x14ac:dyDescent="0.25">
      <c r="A139" s="957"/>
      <c r="B139" s="958" t="s">
        <v>689</v>
      </c>
      <c r="C139" s="959"/>
      <c r="D139" s="959"/>
      <c r="E139" s="960">
        <f t="shared" si="29"/>
        <v>0</v>
      </c>
      <c r="F139" s="959"/>
      <c r="G139" s="959"/>
      <c r="H139" s="961">
        <f t="shared" si="17"/>
        <v>0</v>
      </c>
    </row>
    <row r="140" spans="1:8" x14ac:dyDescent="0.25">
      <c r="A140" s="957"/>
      <c r="B140" s="958" t="s">
        <v>690</v>
      </c>
      <c r="C140" s="959"/>
      <c r="D140" s="959"/>
      <c r="E140" s="960">
        <f t="shared" si="29"/>
        <v>0</v>
      </c>
      <c r="F140" s="959"/>
      <c r="G140" s="959"/>
      <c r="H140" s="961">
        <f t="shared" si="17"/>
        <v>0</v>
      </c>
    </row>
    <row r="141" spans="1:8" x14ac:dyDescent="0.25">
      <c r="A141" s="957"/>
      <c r="B141" s="958" t="s">
        <v>691</v>
      </c>
      <c r="C141" s="959"/>
      <c r="D141" s="959"/>
      <c r="E141" s="960">
        <f t="shared" si="29"/>
        <v>0</v>
      </c>
      <c r="F141" s="959"/>
      <c r="G141" s="959"/>
      <c r="H141" s="961">
        <f t="shared" si="17"/>
        <v>0</v>
      </c>
    </row>
    <row r="142" spans="1:8" x14ac:dyDescent="0.25">
      <c r="A142" s="957"/>
      <c r="B142" s="958" t="s">
        <v>692</v>
      </c>
      <c r="C142" s="959"/>
      <c r="D142" s="959"/>
      <c r="E142" s="960">
        <f t="shared" si="29"/>
        <v>0</v>
      </c>
      <c r="F142" s="959"/>
      <c r="G142" s="959"/>
      <c r="H142" s="961">
        <f t="shared" si="17"/>
        <v>0</v>
      </c>
    </row>
    <row r="143" spans="1:8" ht="15.75" thickBot="1" x14ac:dyDescent="0.3">
      <c r="A143" s="962"/>
      <c r="B143" s="963" t="s">
        <v>693</v>
      </c>
      <c r="C143" s="964"/>
      <c r="D143" s="964"/>
      <c r="E143" s="965">
        <f t="shared" si="29"/>
        <v>0</v>
      </c>
      <c r="F143" s="964"/>
      <c r="G143" s="964"/>
      <c r="H143" s="966">
        <f t="shared" si="17"/>
        <v>0</v>
      </c>
    </row>
    <row r="144" spans="1:8" x14ac:dyDescent="0.25">
      <c r="A144" s="957"/>
      <c r="B144" s="958" t="s">
        <v>694</v>
      </c>
      <c r="C144" s="959"/>
      <c r="D144" s="959"/>
      <c r="E144" s="960">
        <f t="shared" si="29"/>
        <v>0</v>
      </c>
      <c r="F144" s="959"/>
      <c r="G144" s="959"/>
      <c r="H144" s="961">
        <f t="shared" si="17"/>
        <v>0</v>
      </c>
    </row>
    <row r="145" spans="1:8" x14ac:dyDescent="0.25">
      <c r="A145" s="957"/>
      <c r="B145" s="958" t="s">
        <v>695</v>
      </c>
      <c r="C145" s="959"/>
      <c r="D145" s="959"/>
      <c r="E145" s="960">
        <f t="shared" si="29"/>
        <v>0</v>
      </c>
      <c r="F145" s="959"/>
      <c r="G145" s="959"/>
      <c r="H145" s="961">
        <f t="shared" si="17"/>
        <v>0</v>
      </c>
    </row>
    <row r="146" spans="1:8" x14ac:dyDescent="0.25">
      <c r="A146" s="1231" t="s">
        <v>696</v>
      </c>
      <c r="B146" s="1232"/>
      <c r="C146" s="967">
        <f>SUM(C147:C149)</f>
        <v>0</v>
      </c>
      <c r="D146" s="967">
        <f t="shared" ref="D146:H146" si="30">SUM(D147:D149)</f>
        <v>0</v>
      </c>
      <c r="E146" s="960">
        <f t="shared" si="30"/>
        <v>0</v>
      </c>
      <c r="F146" s="967">
        <f t="shared" si="30"/>
        <v>0</v>
      </c>
      <c r="G146" s="967">
        <f t="shared" si="30"/>
        <v>0</v>
      </c>
      <c r="H146" s="967">
        <f t="shared" si="30"/>
        <v>0</v>
      </c>
    </row>
    <row r="147" spans="1:8" x14ac:dyDescent="0.25">
      <c r="A147" s="957"/>
      <c r="B147" s="958" t="s">
        <v>697</v>
      </c>
      <c r="C147" s="959"/>
      <c r="D147" s="959"/>
      <c r="E147" s="960">
        <f t="shared" ref="E147:E149" si="31">C147+D147</f>
        <v>0</v>
      </c>
      <c r="F147" s="959"/>
      <c r="G147" s="959"/>
      <c r="H147" s="961">
        <f t="shared" si="17"/>
        <v>0</v>
      </c>
    </row>
    <row r="148" spans="1:8" x14ac:dyDescent="0.25">
      <c r="A148" s="957"/>
      <c r="B148" s="958" t="s">
        <v>698</v>
      </c>
      <c r="C148" s="959"/>
      <c r="D148" s="959"/>
      <c r="E148" s="960">
        <f t="shared" si="31"/>
        <v>0</v>
      </c>
      <c r="F148" s="959"/>
      <c r="G148" s="959"/>
      <c r="H148" s="961">
        <f t="shared" si="17"/>
        <v>0</v>
      </c>
    </row>
    <row r="149" spans="1:8" x14ac:dyDescent="0.25">
      <c r="A149" s="957"/>
      <c r="B149" s="958" t="s">
        <v>699</v>
      </c>
      <c r="C149" s="959"/>
      <c r="D149" s="959"/>
      <c r="E149" s="960">
        <f t="shared" si="31"/>
        <v>0</v>
      </c>
      <c r="F149" s="959"/>
      <c r="G149" s="959"/>
      <c r="H149" s="961">
        <f t="shared" si="17"/>
        <v>0</v>
      </c>
    </row>
    <row r="150" spans="1:8" x14ac:dyDescent="0.25">
      <c r="A150" s="1231" t="s">
        <v>700</v>
      </c>
      <c r="B150" s="1232"/>
      <c r="C150" s="967">
        <f>SUM(C151:C157)</f>
        <v>0</v>
      </c>
      <c r="D150" s="967">
        <f t="shared" ref="D150:H150" si="32">SUM(D151:D157)</f>
        <v>0</v>
      </c>
      <c r="E150" s="960">
        <f t="shared" si="32"/>
        <v>0</v>
      </c>
      <c r="F150" s="967">
        <f t="shared" si="32"/>
        <v>0</v>
      </c>
      <c r="G150" s="967">
        <f t="shared" si="32"/>
        <v>0</v>
      </c>
      <c r="H150" s="967">
        <f t="shared" si="32"/>
        <v>0</v>
      </c>
    </row>
    <row r="151" spans="1:8" x14ac:dyDescent="0.25">
      <c r="A151" s="957"/>
      <c r="B151" s="958" t="s">
        <v>701</v>
      </c>
      <c r="C151" s="959"/>
      <c r="D151" s="959"/>
      <c r="E151" s="960">
        <f t="shared" ref="E151:E158" si="33">C151+D151</f>
        <v>0</v>
      </c>
      <c r="F151" s="959"/>
      <c r="G151" s="959"/>
      <c r="H151" s="961">
        <f t="shared" ref="H151:H157" si="34">+E151-F151</f>
        <v>0</v>
      </c>
    </row>
    <row r="152" spans="1:8" x14ac:dyDescent="0.25">
      <c r="A152" s="957"/>
      <c r="B152" s="958" t="s">
        <v>702</v>
      </c>
      <c r="C152" s="959"/>
      <c r="D152" s="959"/>
      <c r="E152" s="960">
        <f t="shared" si="33"/>
        <v>0</v>
      </c>
      <c r="F152" s="959"/>
      <c r="G152" s="959"/>
      <c r="H152" s="961">
        <f t="shared" si="34"/>
        <v>0</v>
      </c>
    </row>
    <row r="153" spans="1:8" x14ac:dyDescent="0.25">
      <c r="A153" s="957"/>
      <c r="B153" s="958" t="s">
        <v>703</v>
      </c>
      <c r="C153" s="959"/>
      <c r="D153" s="959"/>
      <c r="E153" s="960">
        <f t="shared" si="33"/>
        <v>0</v>
      </c>
      <c r="F153" s="959"/>
      <c r="G153" s="959"/>
      <c r="H153" s="961">
        <f t="shared" si="34"/>
        <v>0</v>
      </c>
    </row>
    <row r="154" spans="1:8" x14ac:dyDescent="0.25">
      <c r="A154" s="957"/>
      <c r="B154" s="958" t="s">
        <v>704</v>
      </c>
      <c r="C154" s="959"/>
      <c r="D154" s="959"/>
      <c r="E154" s="960">
        <f t="shared" si="33"/>
        <v>0</v>
      </c>
      <c r="F154" s="959"/>
      <c r="G154" s="959"/>
      <c r="H154" s="961">
        <f t="shared" si="34"/>
        <v>0</v>
      </c>
    </row>
    <row r="155" spans="1:8" x14ac:dyDescent="0.25">
      <c r="A155" s="957"/>
      <c r="B155" s="958" t="s">
        <v>705</v>
      </c>
      <c r="C155" s="959"/>
      <c r="D155" s="959"/>
      <c r="E155" s="960">
        <f t="shared" si="33"/>
        <v>0</v>
      </c>
      <c r="F155" s="959"/>
      <c r="G155" s="959"/>
      <c r="H155" s="961">
        <f t="shared" si="34"/>
        <v>0</v>
      </c>
    </row>
    <row r="156" spans="1:8" x14ac:dyDescent="0.25">
      <c r="A156" s="957"/>
      <c r="B156" s="958" t="s">
        <v>706</v>
      </c>
      <c r="C156" s="959"/>
      <c r="D156" s="959"/>
      <c r="E156" s="960">
        <f t="shared" si="33"/>
        <v>0</v>
      </c>
      <c r="F156" s="959"/>
      <c r="G156" s="959"/>
      <c r="H156" s="961">
        <f t="shared" si="34"/>
        <v>0</v>
      </c>
    </row>
    <row r="157" spans="1:8" x14ac:dyDescent="0.25">
      <c r="A157" s="957"/>
      <c r="B157" s="958" t="s">
        <v>707</v>
      </c>
      <c r="C157" s="959"/>
      <c r="D157" s="959"/>
      <c r="E157" s="960">
        <f t="shared" si="33"/>
        <v>0</v>
      </c>
      <c r="F157" s="959"/>
      <c r="G157" s="959"/>
      <c r="H157" s="961">
        <f t="shared" si="34"/>
        <v>0</v>
      </c>
    </row>
    <row r="158" spans="1:8" x14ac:dyDescent="0.25">
      <c r="A158" s="957"/>
      <c r="B158" s="958"/>
      <c r="C158" s="967"/>
      <c r="D158" s="967"/>
      <c r="E158" s="960">
        <f t="shared" si="33"/>
        <v>0</v>
      </c>
      <c r="F158" s="967"/>
      <c r="G158" s="967"/>
      <c r="H158" s="961"/>
    </row>
    <row r="159" spans="1:8" x14ac:dyDescent="0.25">
      <c r="A159" s="1229" t="s">
        <v>709</v>
      </c>
      <c r="B159" s="1230"/>
      <c r="C159" s="955">
        <f t="shared" ref="C159:H159" si="35">+C10+C84</f>
        <v>55323720.000000007</v>
      </c>
      <c r="D159" s="955">
        <f t="shared" si="35"/>
        <v>11444656.140000001</v>
      </c>
      <c r="E159" s="956">
        <f t="shared" si="35"/>
        <v>66768376.140000008</v>
      </c>
      <c r="F159" s="955">
        <f t="shared" si="35"/>
        <v>62149502.139999993</v>
      </c>
      <c r="G159" s="955">
        <f t="shared" si="35"/>
        <v>61804468.749999993</v>
      </c>
      <c r="H159" s="955">
        <f t="shared" si="35"/>
        <v>4618873.9999999991</v>
      </c>
    </row>
    <row r="160" spans="1:8" ht="15.75" thickBot="1" x14ac:dyDescent="0.3">
      <c r="A160" s="962"/>
      <c r="B160" s="963"/>
      <c r="C160" s="969"/>
      <c r="D160" s="969"/>
      <c r="E160" s="969"/>
      <c r="F160" s="969"/>
      <c r="G160" s="969"/>
      <c r="H160" s="970"/>
    </row>
    <row r="161" spans="1:7" x14ac:dyDescent="0.25">
      <c r="A161" s="486" t="s">
        <v>257</v>
      </c>
      <c r="F161" s="968"/>
    </row>
    <row r="162" spans="1:7" x14ac:dyDescent="0.25">
      <c r="D162" s="968"/>
      <c r="F162" s="968"/>
    </row>
    <row r="163" spans="1:7" x14ac:dyDescent="0.25">
      <c r="F163" s="968"/>
    </row>
    <row r="164" spans="1:7" x14ac:dyDescent="0.25">
      <c r="G164" s="968"/>
    </row>
  </sheetData>
  <sheetProtection formatColumns="0" formatRows="0"/>
  <mergeCells count="30">
    <mergeCell ref="A6:H6"/>
    <mergeCell ref="A1:H1"/>
    <mergeCell ref="A2:H2"/>
    <mergeCell ref="A3:H3"/>
    <mergeCell ref="A4:H4"/>
    <mergeCell ref="A5:H5"/>
    <mergeCell ref="A72:B72"/>
    <mergeCell ref="A7:B8"/>
    <mergeCell ref="C7:G7"/>
    <mergeCell ref="H7:H8"/>
    <mergeCell ref="A10:B10"/>
    <mergeCell ref="A11:B11"/>
    <mergeCell ref="A19:B19"/>
    <mergeCell ref="A29:B29"/>
    <mergeCell ref="A39:B39"/>
    <mergeCell ref="A49:B49"/>
    <mergeCell ref="A59:B59"/>
    <mergeCell ref="A63:B63"/>
    <mergeCell ref="A159:B159"/>
    <mergeCell ref="A76:B76"/>
    <mergeCell ref="A84:B84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</mergeCells>
  <pageMargins left="0.70866141732283472" right="0.70866141732283472" top="0.74803149606299213" bottom="0.74803149606299213" header="0.31496062992125984" footer="0.31496062992125984"/>
  <pageSetup scale="66" orientation="portrait" r:id="rId1"/>
  <headerFooter>
    <oddFooter>Página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Normal="100" zoomScaleSheetLayoutView="100" workbookViewId="0">
      <selection activeCell="C10" sqref="C10"/>
    </sheetView>
  </sheetViews>
  <sheetFormatPr baseColWidth="10" defaultColWidth="11.28515625" defaultRowHeight="16.5" x14ac:dyDescent="0.25"/>
  <cols>
    <col min="1" max="1" width="36.7109375" style="258" customWidth="1"/>
    <col min="2" max="2" width="13.7109375" style="258" customWidth="1"/>
    <col min="3" max="3" width="12" style="258" customWidth="1"/>
    <col min="4" max="4" width="13" style="258" customWidth="1"/>
    <col min="5" max="5" width="13.7109375" style="258" customWidth="1"/>
    <col min="6" max="6" width="15.7109375" style="258" customWidth="1"/>
    <col min="7" max="7" width="12.140625" style="258" customWidth="1"/>
    <col min="8" max="8" width="11.28515625" style="258"/>
    <col min="9" max="9" width="12.28515625" style="258" bestFit="1" customWidth="1"/>
    <col min="10" max="16384" width="11.28515625" style="258"/>
  </cols>
  <sheetData>
    <row r="1" spans="1:9" x14ac:dyDescent="0.25">
      <c r="A1" s="1109" t="s">
        <v>25</v>
      </c>
      <c r="B1" s="1109"/>
      <c r="C1" s="1109"/>
      <c r="D1" s="1109"/>
      <c r="E1" s="1109"/>
      <c r="F1" s="1109"/>
      <c r="G1" s="1109"/>
    </row>
    <row r="2" spans="1:9" s="259" customFormat="1" ht="15.75" x14ac:dyDescent="0.25">
      <c r="A2" s="1109" t="s">
        <v>565</v>
      </c>
      <c r="B2" s="1109"/>
      <c r="C2" s="1109"/>
      <c r="D2" s="1109"/>
      <c r="E2" s="1109"/>
      <c r="F2" s="1109"/>
      <c r="G2" s="1109"/>
    </row>
    <row r="3" spans="1:9" s="259" customFormat="1" ht="15.75" x14ac:dyDescent="0.25">
      <c r="A3" s="1109" t="s">
        <v>710</v>
      </c>
      <c r="B3" s="1109"/>
      <c r="C3" s="1109"/>
      <c r="D3" s="1109"/>
      <c r="E3" s="1109"/>
      <c r="F3" s="1109"/>
      <c r="G3" s="1109"/>
    </row>
    <row r="4" spans="1:9" s="259" customFormat="1" ht="15.75" x14ac:dyDescent="0.25">
      <c r="A4" s="1110" t="str">
        <f>'ETCA-I-01'!A3:G3</f>
        <v>Centro de Evaluacion y Control de Confianza del Estado de Sonora</v>
      </c>
      <c r="B4" s="1110"/>
      <c r="C4" s="1110"/>
      <c r="D4" s="1110"/>
      <c r="E4" s="1110"/>
      <c r="F4" s="1110"/>
      <c r="G4" s="1110"/>
    </row>
    <row r="5" spans="1:9" s="259" customFormat="1" x14ac:dyDescent="0.25">
      <c r="A5" s="1111" t="str">
        <f>'ETCA-I-03'!A4:D4</f>
        <v>Del 01 de Enero  al 31 de Diciembre de 2018</v>
      </c>
      <c r="B5" s="1111"/>
      <c r="C5" s="1111"/>
      <c r="D5" s="1111"/>
      <c r="E5" s="1111"/>
      <c r="F5" s="1111"/>
      <c r="G5" s="1111"/>
    </row>
    <row r="6" spans="1:9" s="260" customFormat="1" ht="17.25" thickBot="1" x14ac:dyDescent="0.3">
      <c r="A6" s="1228" t="s">
        <v>711</v>
      </c>
      <c r="B6" s="1228"/>
      <c r="C6" s="1228"/>
      <c r="D6" s="1228"/>
      <c r="E6" s="1228"/>
      <c r="F6" s="143"/>
      <c r="G6" s="936"/>
    </row>
    <row r="7" spans="1:9" s="261" customFormat="1" ht="38.25" x14ac:dyDescent="0.25">
      <c r="A7" s="1173" t="s">
        <v>261</v>
      </c>
      <c r="B7" s="175" t="s">
        <v>569</v>
      </c>
      <c r="C7" s="175" t="s">
        <v>479</v>
      </c>
      <c r="D7" s="175" t="s">
        <v>570</v>
      </c>
      <c r="E7" s="175" t="s">
        <v>571</v>
      </c>
      <c r="F7" s="175" t="s">
        <v>572</v>
      </c>
      <c r="G7" s="176" t="s">
        <v>573</v>
      </c>
    </row>
    <row r="8" spans="1:9" s="262" customFormat="1" ht="15.75" customHeight="1" thickBot="1" x14ac:dyDescent="0.3">
      <c r="A8" s="1175"/>
      <c r="B8" s="178" t="s">
        <v>444</v>
      </c>
      <c r="C8" s="178" t="s">
        <v>445</v>
      </c>
      <c r="D8" s="178" t="s">
        <v>574</v>
      </c>
      <c r="E8" s="178" t="s">
        <v>447</v>
      </c>
      <c r="F8" s="178" t="s">
        <v>448</v>
      </c>
      <c r="G8" s="179" t="s">
        <v>575</v>
      </c>
    </row>
    <row r="9" spans="1:9" ht="21.75" customHeight="1" x14ac:dyDescent="0.25">
      <c r="A9" s="267" t="s">
        <v>712</v>
      </c>
      <c r="B9" s="736">
        <f>'ETCA II-04'!B9+'ETCA II-04'!B17+'ETCA II-04'!B27</f>
        <v>55323720.000000007</v>
      </c>
      <c r="C9" s="736">
        <f>'ETCA II-04'!C17+'ETCA II-04'!C27+'ETCA II-04'!C57+'ETCA II-04'!C9</f>
        <v>5345223.7</v>
      </c>
      <c r="D9" s="737">
        <f>C9+B9</f>
        <v>60668943.70000001</v>
      </c>
      <c r="E9" s="736">
        <f>'ETCA II-04'!E9+'ETCA II-04'!E17+'ETCA II-04'!E27</f>
        <v>55911287.169999994</v>
      </c>
      <c r="F9" s="736">
        <f>'ETCA II-04'!F9+'ETCA II-04'!F17+'ETCA II-04'!F27</f>
        <v>55566253.68</v>
      </c>
      <c r="G9" s="738">
        <f>D9-E9</f>
        <v>4757656.5300000161</v>
      </c>
      <c r="H9" s="922"/>
    </row>
    <row r="10" spans="1:9" ht="22.5" customHeight="1" x14ac:dyDescent="0.25">
      <c r="A10" s="267" t="s">
        <v>713</v>
      </c>
      <c r="B10" s="736">
        <f>'ETCA II-04'!B47</f>
        <v>0</v>
      </c>
      <c r="C10" s="736">
        <f>'ETCA II-04'!C47</f>
        <v>6099432.4400000004</v>
      </c>
      <c r="D10" s="737">
        <f>C10+B10</f>
        <v>6099432.4400000004</v>
      </c>
      <c r="E10" s="736">
        <f>'ETCA II-04'!F47+'ETCA II-04'!F57</f>
        <v>6238214.9699999997</v>
      </c>
      <c r="F10" s="736">
        <f>E10</f>
        <v>6238214.9699999997</v>
      </c>
      <c r="G10" s="738">
        <f>D10-E10</f>
        <v>-138782.52999999933</v>
      </c>
      <c r="H10" s="922"/>
      <c r="I10" s="922"/>
    </row>
    <row r="11" spans="1:9" ht="22.5" customHeight="1" x14ac:dyDescent="0.25">
      <c r="A11" s="267" t="s">
        <v>714</v>
      </c>
      <c r="B11" s="736">
        <v>0</v>
      </c>
      <c r="C11" s="736"/>
      <c r="D11" s="737">
        <f>C11+B11</f>
        <v>0</v>
      </c>
      <c r="E11" s="736"/>
      <c r="F11" s="736"/>
      <c r="G11" s="738">
        <f>D11-E11</f>
        <v>0</v>
      </c>
      <c r="I11" s="922"/>
    </row>
    <row r="12" spans="1:9" ht="23.25" customHeight="1" x14ac:dyDescent="0.25">
      <c r="A12" s="267" t="s">
        <v>232</v>
      </c>
      <c r="B12" s="736"/>
      <c r="C12" s="736"/>
      <c r="D12" s="737">
        <f>C12+B12</f>
        <v>0</v>
      </c>
      <c r="E12" s="736"/>
      <c r="F12" s="736"/>
      <c r="G12" s="738">
        <f>D12-E12</f>
        <v>0</v>
      </c>
    </row>
    <row r="13" spans="1:9" ht="22.5" customHeight="1" x14ac:dyDescent="0.25">
      <c r="A13" s="267" t="s">
        <v>238</v>
      </c>
      <c r="B13" s="736"/>
      <c r="C13" s="736"/>
      <c r="D13" s="737">
        <f>C13+B13</f>
        <v>0</v>
      </c>
      <c r="E13" s="736"/>
      <c r="F13" s="736"/>
      <c r="G13" s="738">
        <f>D13-E13</f>
        <v>0</v>
      </c>
      <c r="I13" s="923"/>
    </row>
    <row r="14" spans="1:9" ht="10.5" customHeight="1" thickBot="1" x14ac:dyDescent="0.3">
      <c r="A14" s="268"/>
      <c r="B14" s="739"/>
      <c r="C14" s="739"/>
      <c r="D14" s="740"/>
      <c r="E14" s="739"/>
      <c r="F14" s="739"/>
      <c r="G14" s="741"/>
    </row>
    <row r="15" spans="1:9" ht="16.5" customHeight="1" thickBot="1" x14ac:dyDescent="0.3">
      <c r="A15" s="939" t="s">
        <v>625</v>
      </c>
      <c r="B15" s="742">
        <f>SUM(B9:B14)</f>
        <v>55323720.000000007</v>
      </c>
      <c r="C15" s="742">
        <f>SUM(C9:C14)</f>
        <v>11444656.140000001</v>
      </c>
      <c r="D15" s="743">
        <f>C15+B15</f>
        <v>66768376.140000008</v>
      </c>
      <c r="E15" s="742">
        <f>SUM(E9:E14)</f>
        <v>62149502.139999993</v>
      </c>
      <c r="F15" s="742">
        <f>SUM(F9:F14)</f>
        <v>61804468.649999999</v>
      </c>
      <c r="G15" s="744">
        <f>D15-E15</f>
        <v>4618874.0000000149</v>
      </c>
      <c r="H15" s="441" t="str">
        <f>IF((B15-'ETCA II-04'!B81)&gt;0.9,"ERROR!!!!! EL MONTO NO COINCIDE CON LO REPORTADO EN EL FORMATO ETCA-II-04 EN EL TOTAL APROBADO ANUAL DEL ANALÍTICO DE EGRESOS","")</f>
        <v/>
      </c>
      <c r="I15" s="923"/>
    </row>
    <row r="16" spans="1:9" ht="16.5" customHeight="1" x14ac:dyDescent="0.25">
      <c r="A16" s="486" t="s">
        <v>257</v>
      </c>
      <c r="B16" s="920"/>
      <c r="C16" s="920"/>
      <c r="D16" s="921"/>
      <c r="E16" s="920"/>
      <c r="F16" s="920"/>
      <c r="G16" s="920"/>
      <c r="H16" s="441"/>
      <c r="I16" s="923"/>
    </row>
    <row r="17" spans="1:8" ht="16.5" customHeight="1" x14ac:dyDescent="0.25">
      <c r="A17" s="424"/>
      <c r="B17" s="482"/>
      <c r="C17" s="482"/>
      <c r="D17" s="483"/>
      <c r="E17" s="482"/>
      <c r="F17" s="482"/>
      <c r="G17" s="482"/>
      <c r="H17" s="441"/>
    </row>
    <row r="18" spans="1:8" ht="16.5" customHeight="1" x14ac:dyDescent="0.25">
      <c r="A18" s="424"/>
      <c r="B18" s="482"/>
      <c r="C18" s="482"/>
      <c r="D18" s="483"/>
      <c r="E18" s="482"/>
      <c r="F18" s="482"/>
      <c r="G18" s="482"/>
      <c r="H18" s="441"/>
    </row>
    <row r="19" spans="1:8" ht="16.5" customHeight="1" x14ac:dyDescent="0.25">
      <c r="A19" s="424"/>
      <c r="B19" s="482"/>
      <c r="C19" s="482"/>
      <c r="D19" s="483"/>
      <c r="E19" s="482"/>
      <c r="F19" s="482"/>
      <c r="G19" s="482"/>
      <c r="H19" s="441"/>
    </row>
    <row r="20" spans="1:8" ht="16.5" customHeight="1" x14ac:dyDescent="0.25">
      <c r="A20" s="424"/>
      <c r="B20" s="482"/>
      <c r="C20" s="482"/>
      <c r="D20" s="483"/>
      <c r="E20" s="482"/>
      <c r="F20" s="482"/>
      <c r="G20" s="482"/>
      <c r="H20" s="441"/>
    </row>
    <row r="21" spans="1:8" ht="16.5" customHeight="1" x14ac:dyDescent="0.25">
      <c r="A21" s="424"/>
      <c r="B21" s="482"/>
      <c r="C21" s="482"/>
      <c r="D21" s="483"/>
      <c r="E21" s="482"/>
      <c r="F21" s="482"/>
      <c r="G21" s="482"/>
      <c r="H21" s="441"/>
    </row>
    <row r="22" spans="1:8" ht="16.5" customHeight="1" x14ac:dyDescent="0.25">
      <c r="A22" s="424"/>
      <c r="B22" s="482"/>
      <c r="C22" s="482"/>
      <c r="D22" s="483"/>
      <c r="E22" s="482"/>
      <c r="F22" s="482"/>
      <c r="G22" s="482"/>
      <c r="H22" s="441"/>
    </row>
    <row r="23" spans="1:8" ht="16.5" customHeight="1" x14ac:dyDescent="0.25">
      <c r="A23" s="424"/>
      <c r="B23" s="482"/>
      <c r="C23" s="482"/>
      <c r="D23" s="483"/>
      <c r="E23" s="482"/>
      <c r="F23" s="482"/>
      <c r="G23" s="482"/>
      <c r="H23" s="441"/>
    </row>
    <row r="24" spans="1:8" ht="16.5" customHeight="1" x14ac:dyDescent="0.25">
      <c r="A24" s="424"/>
      <c r="B24" s="482"/>
      <c r="C24" s="482"/>
      <c r="D24" s="483"/>
      <c r="E24" s="482"/>
      <c r="F24" s="482"/>
      <c r="G24" s="482"/>
      <c r="H24" s="441"/>
    </row>
    <row r="25" spans="1:8" ht="16.5" customHeight="1" x14ac:dyDescent="0.25">
      <c r="A25" s="424"/>
      <c r="B25" s="482"/>
      <c r="C25" s="482"/>
      <c r="D25" s="483"/>
      <c r="E25" s="482"/>
      <c r="F25" s="482"/>
      <c r="G25" s="482"/>
      <c r="H25" s="441"/>
    </row>
    <row r="26" spans="1:8" ht="18.75" customHeight="1" x14ac:dyDescent="0.25">
      <c r="H26" s="441" t="str">
        <f>IF(C15&lt;&gt;'ETCA II-04'!C81,"ERROR!!!!! EL MONTO NO COINCIDE CON LO REPORTADO EN EL FORMATO ETCA-II-11 EN EL TOTAL DE AMPLIACIONES/REDUCCIONES DEL ANALÍTICO DE EGRESOS","")</f>
        <v/>
      </c>
    </row>
    <row r="27" spans="1:8" s="264" customFormat="1" ht="15.75" x14ac:dyDescent="0.25">
      <c r="A27" s="1254" t="s">
        <v>715</v>
      </c>
      <c r="B27" s="1254"/>
      <c r="C27" s="1254"/>
      <c r="D27" s="1254"/>
      <c r="E27" s="1254"/>
      <c r="F27" s="1254"/>
      <c r="G27" s="263"/>
      <c r="H27" s="441" t="str">
        <f>IF(D15&lt;&gt;'ETCA II-04'!D81,"ERROR!!!!! EL MONTO NO COINCIDE CON LO REPORTADO EN EL FORMATO ETCA-II-11 EN EL TOTAL MODIFICADO ANUAL DEL ANALÍTICO DE EGRESOS","")</f>
        <v/>
      </c>
    </row>
    <row r="28" spans="1:8" s="264" customFormat="1" ht="13.5" x14ac:dyDescent="0.25">
      <c r="A28" s="265" t="s">
        <v>716</v>
      </c>
      <c r="B28" s="263"/>
      <c r="C28" s="263"/>
      <c r="D28" s="263"/>
      <c r="E28" s="263"/>
      <c r="F28" s="263"/>
      <c r="G28" s="263"/>
      <c r="H28" s="441"/>
    </row>
    <row r="29" spans="1:8" s="264" customFormat="1" ht="28.5" customHeight="1" x14ac:dyDescent="0.25">
      <c r="A29" s="1253" t="s">
        <v>717</v>
      </c>
      <c r="B29" s="1253"/>
      <c r="C29" s="1253"/>
      <c r="D29" s="1253"/>
      <c r="E29" s="1253"/>
      <c r="F29" s="1253"/>
      <c r="G29" s="1253"/>
      <c r="H29" s="441" t="str">
        <f>IF(F15&lt;&gt;'ETCA II-04'!F81,"ERROR!!!!! EL MONTO NO COINCIDE CON LO REPORTADO EN EL FORMATO ETCA-II-11 EN EL TOTAL PAGADO ANUAL DEL ANALÍTICO DE EGRESOS","")</f>
        <v/>
      </c>
    </row>
    <row r="30" spans="1:8" s="264" customFormat="1" ht="13.5" x14ac:dyDescent="0.25">
      <c r="A30" s="265" t="s">
        <v>718</v>
      </c>
      <c r="B30" s="263"/>
      <c r="C30" s="263"/>
      <c r="D30" s="263"/>
      <c r="E30" s="263"/>
      <c r="F30" s="263"/>
      <c r="G30" s="263"/>
      <c r="H30" s="441" t="str">
        <f>IF(G15&lt;&gt;'ETCA II-04'!G81,"ERROR!!!!! EL MONTO NO COINCIDE CON LO REPORTADO EN EL FORMATO ETCA-II-11 EN EL TOTAL DEL SUBEJERCICIO DEL ANALÍTICO DE EGRESOS","")</f>
        <v/>
      </c>
    </row>
    <row r="31" spans="1:8" s="264" customFormat="1" ht="25.5" customHeight="1" x14ac:dyDescent="0.25">
      <c r="A31" s="1253" t="s">
        <v>719</v>
      </c>
      <c r="B31" s="1253"/>
      <c r="C31" s="1253"/>
      <c r="D31" s="1253"/>
      <c r="E31" s="1253"/>
      <c r="F31" s="1253"/>
      <c r="G31" s="1253"/>
    </row>
    <row r="32" spans="1:8" s="264" customFormat="1" ht="13.5" x14ac:dyDescent="0.25">
      <c r="A32" s="1255" t="s">
        <v>720</v>
      </c>
      <c r="B32" s="1255"/>
      <c r="C32" s="1255"/>
      <c r="D32" s="1255"/>
      <c r="E32" s="263"/>
      <c r="F32" s="263"/>
      <c r="G32" s="263"/>
    </row>
    <row r="33" spans="1:7" s="264" customFormat="1" ht="13.5" customHeight="1" x14ac:dyDescent="0.25">
      <c r="A33" s="1253" t="s">
        <v>721</v>
      </c>
      <c r="B33" s="1253"/>
      <c r="C33" s="1253"/>
      <c r="D33" s="1253"/>
      <c r="E33" s="1253"/>
      <c r="F33" s="1253"/>
      <c r="G33" s="1253"/>
    </row>
    <row r="34" spans="1:7" s="264" customFormat="1" ht="13.5" x14ac:dyDescent="0.25">
      <c r="A34" s="265" t="s">
        <v>722</v>
      </c>
      <c r="B34" s="263"/>
      <c r="C34" s="263"/>
      <c r="D34" s="263"/>
      <c r="E34" s="263"/>
      <c r="F34" s="263"/>
      <c r="G34" s="263"/>
    </row>
    <row r="35" spans="1:7" s="264" customFormat="1" ht="13.5" customHeight="1" x14ac:dyDescent="0.25">
      <c r="A35" s="1253" t="s">
        <v>723</v>
      </c>
      <c r="B35" s="1253"/>
      <c r="C35" s="1253"/>
      <c r="D35" s="1253"/>
      <c r="E35" s="1253"/>
      <c r="F35" s="1253"/>
      <c r="G35" s="1253"/>
    </row>
    <row r="36" spans="1:7" s="264" customFormat="1" ht="13.5" x14ac:dyDescent="0.25">
      <c r="A36" s="266" t="s">
        <v>724</v>
      </c>
      <c r="B36" s="263"/>
      <c r="C36" s="263"/>
      <c r="D36" s="263"/>
      <c r="E36" s="263"/>
      <c r="F36" s="263"/>
      <c r="G36" s="263"/>
    </row>
    <row r="37" spans="1:7" s="264" customFormat="1" ht="13.5" x14ac:dyDescent="0.25">
      <c r="A37" s="265" t="s">
        <v>725</v>
      </c>
      <c r="B37" s="263"/>
      <c r="C37" s="263"/>
      <c r="D37" s="263"/>
      <c r="E37" s="263"/>
      <c r="F37" s="263"/>
      <c r="G37" s="263"/>
    </row>
    <row r="38" spans="1:7" s="264" customFormat="1" ht="13.5" customHeight="1" x14ac:dyDescent="0.25">
      <c r="A38" s="1253" t="s">
        <v>726</v>
      </c>
      <c r="B38" s="1253"/>
      <c r="C38" s="1253"/>
      <c r="D38" s="1253"/>
      <c r="E38" s="1253"/>
      <c r="F38" s="1253"/>
      <c r="G38" s="1253"/>
    </row>
    <row r="39" spans="1:7" s="264" customFormat="1" ht="13.5" x14ac:dyDescent="0.25">
      <c r="A39" s="266" t="s">
        <v>724</v>
      </c>
      <c r="B39" s="263"/>
      <c r="C39" s="263"/>
      <c r="D39" s="263"/>
      <c r="E39" s="263"/>
      <c r="F39" s="263"/>
      <c r="G39" s="263"/>
    </row>
    <row r="40" spans="1:7" ht="8.25" customHeight="1" x14ac:dyDescent="0.25"/>
  </sheetData>
  <sheetProtection formatColumns="0" formatRows="0" insertHyperlinks="0"/>
  <mergeCells count="14">
    <mergeCell ref="A35:G35"/>
    <mergeCell ref="A38:G38"/>
    <mergeCell ref="A27:F27"/>
    <mergeCell ref="A29:G29"/>
    <mergeCell ref="A31:G31"/>
    <mergeCell ref="A32:D32"/>
    <mergeCell ref="A33:G33"/>
    <mergeCell ref="A7:A8"/>
    <mergeCell ref="A1:G1"/>
    <mergeCell ref="A2:G2"/>
    <mergeCell ref="A3:G3"/>
    <mergeCell ref="A4:G4"/>
    <mergeCell ref="A5:G5"/>
    <mergeCell ref="A6:E6"/>
  </mergeCells>
  <pageMargins left="0.78740157480314965" right="0.39370078740157483" top="0.74803149606299213" bottom="0.74803149606299213" header="0.31496062992125984" footer="0.31496062992125984"/>
  <pageSetup orientation="landscape" r:id="rId1"/>
  <ignoredErrors>
    <ignoredError sqref="F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61"/>
  <sheetViews>
    <sheetView view="pageBreakPreview" topLeftCell="A37" zoomScaleNormal="100" zoomScaleSheetLayoutView="100" workbookViewId="0">
      <selection activeCell="G53" sqref="G53"/>
    </sheetView>
  </sheetViews>
  <sheetFormatPr baseColWidth="10" defaultColWidth="11.28515625" defaultRowHeight="16.5" x14ac:dyDescent="0.3"/>
  <cols>
    <col min="1" max="1" width="51.140625" style="44" customWidth="1"/>
    <col min="2" max="2" width="16" style="44" customWidth="1"/>
    <col min="3" max="3" width="15.7109375" style="44" customWidth="1"/>
    <col min="4" max="4" width="38.7109375" style="44" customWidth="1"/>
    <col min="5" max="5" width="10.28515625" style="44" customWidth="1"/>
    <col min="6" max="6" width="15.28515625" style="44" bestFit="1" customWidth="1"/>
    <col min="7" max="7" width="15.7109375" style="44" customWidth="1"/>
    <col min="8" max="8" width="24.28515625" style="44" customWidth="1"/>
    <col min="9" max="9" width="13.42578125" style="44" bestFit="1" customWidth="1"/>
    <col min="10" max="16384" width="11.28515625" style="44"/>
  </cols>
  <sheetData>
    <row r="1" spans="1:9" x14ac:dyDescent="0.3">
      <c r="A1" s="1092" t="s">
        <v>25</v>
      </c>
      <c r="B1" s="1092"/>
      <c r="C1" s="1092"/>
      <c r="D1" s="1092"/>
      <c r="E1" s="1092"/>
      <c r="F1" s="1092"/>
      <c r="G1" s="1092"/>
    </row>
    <row r="2" spans="1:9" x14ac:dyDescent="0.3">
      <c r="A2" s="1093" t="s">
        <v>26</v>
      </c>
      <c r="B2" s="1093"/>
      <c r="C2" s="1093"/>
      <c r="D2" s="1093"/>
      <c r="E2" s="1093"/>
      <c r="F2" s="1093"/>
      <c r="G2" s="1093"/>
    </row>
    <row r="3" spans="1:9" x14ac:dyDescent="0.3">
      <c r="A3" s="1093" t="s">
        <v>1093</v>
      </c>
      <c r="B3" s="1093"/>
      <c r="C3" s="1093"/>
      <c r="D3" s="1093"/>
      <c r="E3" s="1093"/>
      <c r="F3" s="1093"/>
      <c r="G3" s="1093"/>
    </row>
    <row r="4" spans="1:9" x14ac:dyDescent="0.3">
      <c r="A4" s="1094" t="s">
        <v>2525</v>
      </c>
      <c r="B4" s="1094"/>
      <c r="C4" s="1094"/>
      <c r="D4" s="1094"/>
      <c r="E4" s="1094"/>
      <c r="F4" s="1094"/>
      <c r="G4" s="1094"/>
    </row>
    <row r="5" spans="1:9" ht="17.25" thickBot="1" x14ac:dyDescent="0.35">
      <c r="A5" s="1096" t="s">
        <v>27</v>
      </c>
      <c r="B5" s="1096"/>
      <c r="C5" s="1096"/>
      <c r="D5" s="1096"/>
      <c r="E5" s="83"/>
      <c r="F5" s="1091"/>
      <c r="G5" s="1091"/>
    </row>
    <row r="6" spans="1:9" ht="24" customHeight="1" thickBot="1" x14ac:dyDescent="0.35">
      <c r="A6" s="82" t="s">
        <v>28</v>
      </c>
      <c r="B6" s="712">
        <v>2018</v>
      </c>
      <c r="C6" s="712">
        <v>2017</v>
      </c>
      <c r="D6" s="101" t="s">
        <v>29</v>
      </c>
      <c r="E6" s="101"/>
      <c r="F6" s="712">
        <v>2018</v>
      </c>
      <c r="G6" s="713">
        <v>2017</v>
      </c>
    </row>
    <row r="7" spans="1:9" ht="17.25" thickTop="1" x14ac:dyDescent="0.3">
      <c r="A7" s="47"/>
      <c r="B7" s="48"/>
      <c r="C7" s="48"/>
      <c r="D7" s="48"/>
      <c r="E7" s="48"/>
      <c r="F7" s="48"/>
      <c r="G7" s="49"/>
    </row>
    <row r="8" spans="1:9" x14ac:dyDescent="0.3">
      <c r="A8" s="50" t="s">
        <v>30</v>
      </c>
      <c r="B8" s="51"/>
      <c r="C8" s="51"/>
      <c r="D8" s="53" t="s">
        <v>31</v>
      </c>
      <c r="E8" s="53"/>
      <c r="F8" s="51"/>
      <c r="G8" s="54"/>
    </row>
    <row r="9" spans="1:9" x14ac:dyDescent="0.3">
      <c r="A9" s="55" t="s">
        <v>32</v>
      </c>
      <c r="B9" s="985">
        <v>8986908</v>
      </c>
      <c r="C9" s="56">
        <v>7383067.2400000002</v>
      </c>
      <c r="D9" s="1095" t="s">
        <v>33</v>
      </c>
      <c r="E9" s="1095"/>
      <c r="F9" s="985">
        <v>169618.57</v>
      </c>
      <c r="G9" s="56">
        <v>113039.95</v>
      </c>
      <c r="H9" s="723"/>
      <c r="I9" s="723"/>
    </row>
    <row r="10" spans="1:9" x14ac:dyDescent="0.3">
      <c r="A10" s="55" t="s">
        <v>34</v>
      </c>
      <c r="B10" s="985">
        <v>33057381.649999999</v>
      </c>
      <c r="C10" s="56">
        <v>33859225.399999999</v>
      </c>
      <c r="D10" s="1095" t="s">
        <v>35</v>
      </c>
      <c r="E10" s="1095"/>
      <c r="F10" s="985"/>
      <c r="G10" s="56">
        <v>0</v>
      </c>
      <c r="I10" s="723"/>
    </row>
    <row r="11" spans="1:9" x14ac:dyDescent="0.3">
      <c r="A11" s="55" t="s">
        <v>36</v>
      </c>
      <c r="B11" s="985"/>
      <c r="C11" s="56">
        <v>0</v>
      </c>
      <c r="D11" s="1095" t="s">
        <v>37</v>
      </c>
      <c r="E11" s="1095"/>
      <c r="F11" s="985"/>
      <c r="G11" s="56">
        <v>0</v>
      </c>
      <c r="I11" s="723"/>
    </row>
    <row r="12" spans="1:9" x14ac:dyDescent="0.3">
      <c r="A12" s="55" t="s">
        <v>38</v>
      </c>
      <c r="B12" s="985"/>
      <c r="C12" s="56">
        <v>0</v>
      </c>
      <c r="D12" s="1095" t="s">
        <v>39</v>
      </c>
      <c r="E12" s="1095"/>
      <c r="F12" s="985"/>
      <c r="G12" s="56">
        <v>0</v>
      </c>
      <c r="I12" s="723"/>
    </row>
    <row r="13" spans="1:9" x14ac:dyDescent="0.3">
      <c r="A13" s="55" t="s">
        <v>40</v>
      </c>
      <c r="B13" s="985"/>
      <c r="C13" s="56">
        <v>0</v>
      </c>
      <c r="D13" s="1095" t="s">
        <v>41</v>
      </c>
      <c r="E13" s="1095"/>
      <c r="F13" s="985"/>
      <c r="G13" s="56">
        <v>0</v>
      </c>
      <c r="I13" s="723"/>
    </row>
    <row r="14" spans="1:9" ht="33" customHeight="1" x14ac:dyDescent="0.3">
      <c r="A14" s="445" t="s">
        <v>42</v>
      </c>
      <c r="B14" s="56">
        <v>-29829388.969999999</v>
      </c>
      <c r="C14" s="56">
        <v>-29829388.969999999</v>
      </c>
      <c r="D14" s="1095" t="s">
        <v>43</v>
      </c>
      <c r="E14" s="1095"/>
      <c r="F14" s="985"/>
      <c r="G14" s="56">
        <v>0</v>
      </c>
      <c r="I14" s="723"/>
    </row>
    <row r="15" spans="1:9" x14ac:dyDescent="0.3">
      <c r="A15" s="55" t="s">
        <v>44</v>
      </c>
      <c r="B15" s="986"/>
      <c r="C15" s="56"/>
      <c r="D15" s="1095" t="s">
        <v>45</v>
      </c>
      <c r="E15" s="1095"/>
      <c r="F15" s="985"/>
      <c r="G15" s="56">
        <v>0</v>
      </c>
      <c r="I15" s="723"/>
    </row>
    <row r="16" spans="1:9" x14ac:dyDescent="0.3">
      <c r="A16" s="60"/>
      <c r="B16" s="986"/>
      <c r="C16" s="56"/>
      <c r="D16" s="1095" t="s">
        <v>46</v>
      </c>
      <c r="E16" s="1095"/>
      <c r="F16" s="985">
        <v>766772.6</v>
      </c>
      <c r="G16" s="56">
        <v>532420.94999999995</v>
      </c>
      <c r="I16" s="723"/>
    </row>
    <row r="17" spans="1:9" x14ac:dyDescent="0.3">
      <c r="A17" s="60"/>
      <c r="B17" s="61"/>
      <c r="C17" s="61"/>
      <c r="D17" s="52"/>
      <c r="E17" s="52"/>
      <c r="F17" s="56"/>
      <c r="G17" s="58"/>
      <c r="I17" s="723"/>
    </row>
    <row r="18" spans="1:9" x14ac:dyDescent="0.3">
      <c r="A18" s="50" t="s">
        <v>47</v>
      </c>
      <c r="B18" s="903">
        <f>SUM(B9:B17)</f>
        <v>12214900.68</v>
      </c>
      <c r="C18" s="903">
        <f>SUM(C9:C17)</f>
        <v>11412903.670000002</v>
      </c>
      <c r="D18" s="904" t="s">
        <v>48</v>
      </c>
      <c r="E18" s="904"/>
      <c r="F18" s="903">
        <f>SUM(F9:F17)</f>
        <v>936391.16999999993</v>
      </c>
      <c r="G18" s="905">
        <f>SUM(G9:G17)</f>
        <v>645460.89999999991</v>
      </c>
      <c r="H18" s="723"/>
      <c r="I18" s="723"/>
    </row>
    <row r="19" spans="1:9" x14ac:dyDescent="0.3">
      <c r="A19" s="60"/>
      <c r="B19" s="62"/>
      <c r="C19" s="62"/>
      <c r="D19" s="63"/>
      <c r="E19" s="63"/>
      <c r="F19" s="62"/>
      <c r="G19" s="64"/>
      <c r="I19" s="723"/>
    </row>
    <row r="20" spans="1:9" x14ac:dyDescent="0.3">
      <c r="A20" s="50" t="s">
        <v>49</v>
      </c>
      <c r="B20" s="56"/>
      <c r="C20" s="56"/>
      <c r="D20" s="53" t="s">
        <v>50</v>
      </c>
      <c r="E20" s="53"/>
      <c r="F20" s="65"/>
      <c r="G20" s="66"/>
    </row>
    <row r="21" spans="1:9" x14ac:dyDescent="0.3">
      <c r="A21" s="55" t="s">
        <v>51</v>
      </c>
      <c r="B21" s="56">
        <v>0</v>
      </c>
      <c r="C21" s="56">
        <v>0</v>
      </c>
      <c r="D21" s="57" t="s">
        <v>52</v>
      </c>
      <c r="E21" s="57"/>
      <c r="F21" s="56">
        <v>0</v>
      </c>
      <c r="G21" s="58">
        <v>0</v>
      </c>
    </row>
    <row r="22" spans="1:9" x14ac:dyDescent="0.3">
      <c r="A22" s="59" t="s">
        <v>53</v>
      </c>
      <c r="B22" s="56">
        <v>0</v>
      </c>
      <c r="C22" s="56">
        <v>0</v>
      </c>
      <c r="D22" s="902" t="s">
        <v>54</v>
      </c>
      <c r="E22" s="902"/>
      <c r="F22" s="56">
        <v>0</v>
      </c>
      <c r="G22" s="58">
        <v>0</v>
      </c>
    </row>
    <row r="23" spans="1:9" ht="16.5" customHeight="1" x14ac:dyDescent="0.3">
      <c r="A23" s="444" t="s">
        <v>55</v>
      </c>
      <c r="B23" s="987">
        <v>18929051.609999999</v>
      </c>
      <c r="C23" s="56">
        <v>18541158.350000001</v>
      </c>
      <c r="D23" s="57" t="s">
        <v>56</v>
      </c>
      <c r="E23" s="57"/>
      <c r="F23" s="56">
        <v>0</v>
      </c>
      <c r="G23" s="58">
        <v>0</v>
      </c>
    </row>
    <row r="24" spans="1:9" ht="16.5" customHeight="1" x14ac:dyDescent="0.3">
      <c r="A24" s="55" t="s">
        <v>57</v>
      </c>
      <c r="B24" s="987">
        <v>28353668.870000001</v>
      </c>
      <c r="C24" s="56">
        <v>24420168.280000001</v>
      </c>
      <c r="D24" s="57" t="s">
        <v>58</v>
      </c>
      <c r="E24" s="57"/>
      <c r="F24" s="56">
        <v>0</v>
      </c>
      <c r="G24" s="58">
        <v>0</v>
      </c>
    </row>
    <row r="25" spans="1:9" ht="33" customHeight="1" x14ac:dyDescent="0.3">
      <c r="A25" s="446" t="s">
        <v>59</v>
      </c>
      <c r="B25" s="987">
        <v>3257492.87</v>
      </c>
      <c r="C25" s="56">
        <v>1340671.75</v>
      </c>
      <c r="D25" s="1095" t="s">
        <v>60</v>
      </c>
      <c r="E25" s="1095"/>
      <c r="F25" s="56">
        <v>0</v>
      </c>
      <c r="G25" s="58">
        <v>0</v>
      </c>
    </row>
    <row r="26" spans="1:9" x14ac:dyDescent="0.3">
      <c r="A26" s="59" t="s">
        <v>61</v>
      </c>
      <c r="B26" s="987">
        <v>-16746555.83</v>
      </c>
      <c r="C26" s="56">
        <v>-13724126.16</v>
      </c>
      <c r="D26" s="57" t="s">
        <v>62</v>
      </c>
      <c r="E26" s="57"/>
      <c r="F26" s="56">
        <v>0</v>
      </c>
      <c r="G26" s="58">
        <v>0</v>
      </c>
    </row>
    <row r="27" spans="1:9" x14ac:dyDescent="0.3">
      <c r="A27" s="55" t="s">
        <v>63</v>
      </c>
      <c r="B27" s="56">
        <v>0</v>
      </c>
      <c r="C27" s="56"/>
      <c r="D27" s="57"/>
      <c r="E27" s="57"/>
      <c r="F27" s="56"/>
      <c r="G27" s="58"/>
    </row>
    <row r="28" spans="1:9" x14ac:dyDescent="0.3">
      <c r="A28" s="59" t="s">
        <v>64</v>
      </c>
      <c r="B28" s="56">
        <v>0</v>
      </c>
      <c r="C28" s="56">
        <v>0</v>
      </c>
      <c r="D28" s="67"/>
      <c r="E28" s="67"/>
      <c r="F28" s="56"/>
      <c r="G28" s="58"/>
    </row>
    <row r="29" spans="1:9" x14ac:dyDescent="0.3">
      <c r="A29" s="55" t="s">
        <v>65</v>
      </c>
      <c r="B29" s="56">
        <v>0</v>
      </c>
      <c r="C29" s="56">
        <v>0</v>
      </c>
      <c r="D29" s="67"/>
      <c r="E29" s="67"/>
      <c r="F29" s="65"/>
      <c r="G29" s="66"/>
    </row>
    <row r="30" spans="1:9" x14ac:dyDescent="0.3">
      <c r="A30" s="68"/>
      <c r="B30" s="56"/>
      <c r="C30" s="56"/>
      <c r="D30" s="67"/>
      <c r="E30" s="67"/>
      <c r="F30" s="65"/>
      <c r="G30" s="66"/>
    </row>
    <row r="31" spans="1:9" x14ac:dyDescent="0.3">
      <c r="A31" s="50" t="s">
        <v>66</v>
      </c>
      <c r="B31" s="903">
        <f>SUM(B21:B29)</f>
        <v>33793657.520000003</v>
      </c>
      <c r="C31" s="903">
        <f>SUM(C21:C29)</f>
        <v>30577872.220000003</v>
      </c>
      <c r="D31" s="53" t="s">
        <v>67</v>
      </c>
      <c r="E31" s="53"/>
      <c r="F31" s="903">
        <f>SUM(F21:F29)</f>
        <v>0</v>
      </c>
      <c r="G31" s="905">
        <f>SUM(G21:G29)</f>
        <v>0</v>
      </c>
    </row>
    <row r="32" spans="1:9" x14ac:dyDescent="0.3">
      <c r="A32" s="68"/>
      <c r="B32" s="56"/>
      <c r="C32" s="56"/>
      <c r="D32" s="67"/>
      <c r="E32" s="67"/>
      <c r="F32" s="61"/>
      <c r="G32" s="69"/>
    </row>
    <row r="33" spans="1:9" x14ac:dyDescent="0.3">
      <c r="A33" s="50" t="s">
        <v>68</v>
      </c>
      <c r="B33" s="903">
        <f>B31+B18</f>
        <v>46008558.200000003</v>
      </c>
      <c r="C33" s="903">
        <f>C31+C18</f>
        <v>41990775.890000001</v>
      </c>
      <c r="D33" s="53" t="s">
        <v>69</v>
      </c>
      <c r="E33" s="53"/>
      <c r="F33" s="903">
        <f>F31+F18</f>
        <v>936391.16999999993</v>
      </c>
      <c r="G33" s="905">
        <f>G31+G18</f>
        <v>645460.89999999991</v>
      </c>
      <c r="H33" s="723"/>
    </row>
    <row r="34" spans="1:9" x14ac:dyDescent="0.3">
      <c r="A34" s="60"/>
      <c r="B34" s="70"/>
      <c r="C34" s="70"/>
      <c r="D34" s="67"/>
      <c r="E34" s="67"/>
      <c r="F34" s="65"/>
      <c r="G34" s="66"/>
    </row>
    <row r="35" spans="1:9" x14ac:dyDescent="0.3">
      <c r="A35" s="60"/>
      <c r="B35" s="56"/>
      <c r="C35" s="56"/>
      <c r="D35" s="71" t="s">
        <v>70</v>
      </c>
      <c r="E35" s="71"/>
      <c r="F35" s="61"/>
      <c r="G35" s="69"/>
      <c r="H35" s="723"/>
    </row>
    <row r="36" spans="1:9" x14ac:dyDescent="0.3">
      <c r="A36" s="60"/>
      <c r="B36" s="61"/>
      <c r="C36" s="61"/>
      <c r="D36" s="53" t="s">
        <v>71</v>
      </c>
      <c r="E36" s="53"/>
      <c r="F36" s="906">
        <f>SUM(F37:F39)</f>
        <v>4749917.68</v>
      </c>
      <c r="G36" s="907">
        <f>SUM(G37:G39)</f>
        <v>4749917.68</v>
      </c>
      <c r="H36" s="723"/>
    </row>
    <row r="37" spans="1:9" x14ac:dyDescent="0.3">
      <c r="A37" s="60"/>
      <c r="B37" s="61"/>
      <c r="C37" s="61"/>
      <c r="D37" s="57" t="s">
        <v>72</v>
      </c>
      <c r="E37" s="57"/>
      <c r="F37" s="56">
        <v>4749917.68</v>
      </c>
      <c r="G37" s="58">
        <v>4749917.68</v>
      </c>
      <c r="H37" s="723"/>
    </row>
    <row r="38" spans="1:9" x14ac:dyDescent="0.3">
      <c r="A38" s="60"/>
      <c r="B38" s="61"/>
      <c r="C38" s="61"/>
      <c r="D38" s="57" t="s">
        <v>73</v>
      </c>
      <c r="E38" s="57"/>
      <c r="F38" s="56">
        <v>0</v>
      </c>
      <c r="G38" s="58">
        <v>0</v>
      </c>
      <c r="H38" s="723"/>
    </row>
    <row r="39" spans="1:9" ht="33" x14ac:dyDescent="0.3">
      <c r="A39" s="60"/>
      <c r="B39" s="61"/>
      <c r="C39" s="61"/>
      <c r="D39" s="57" t="s">
        <v>74</v>
      </c>
      <c r="E39" s="57"/>
      <c r="F39" s="56">
        <v>0</v>
      </c>
      <c r="G39" s="58">
        <v>0</v>
      </c>
      <c r="H39" s="723"/>
    </row>
    <row r="40" spans="1:9" x14ac:dyDescent="0.3">
      <c r="A40" s="68"/>
      <c r="B40" s="62"/>
      <c r="C40" s="62"/>
      <c r="D40" s="53" t="s">
        <v>75</v>
      </c>
      <c r="E40" s="53"/>
      <c r="F40" s="906">
        <f>SUM(F41:F45)</f>
        <v>40322249.350000009</v>
      </c>
      <c r="G40" s="907">
        <f>SUM(G41:G45)</f>
        <v>36595397.310000002</v>
      </c>
      <c r="H40" s="723"/>
    </row>
    <row r="41" spans="1:9" x14ac:dyDescent="0.3">
      <c r="A41" s="68"/>
      <c r="B41" s="62"/>
      <c r="C41" s="62"/>
      <c r="D41" s="57" t="s">
        <v>76</v>
      </c>
      <c r="E41" s="57"/>
      <c r="F41" s="1058">
        <v>3750492.59</v>
      </c>
      <c r="G41" s="56">
        <v>3476299.29</v>
      </c>
      <c r="H41" s="723"/>
      <c r="I41" s="723"/>
    </row>
    <row r="42" spans="1:9" x14ac:dyDescent="0.3">
      <c r="A42" s="68"/>
      <c r="B42" s="62"/>
      <c r="C42" s="62"/>
      <c r="D42" s="57" t="s">
        <v>77</v>
      </c>
      <c r="E42" s="57"/>
      <c r="F42" s="1058">
        <v>42058398.310000002</v>
      </c>
      <c r="G42" s="56">
        <v>38582099.020000003</v>
      </c>
      <c r="H42" s="723"/>
      <c r="I42" s="723"/>
    </row>
    <row r="43" spans="1:9" x14ac:dyDescent="0.3">
      <c r="A43" s="60"/>
      <c r="B43" s="61"/>
      <c r="C43" s="61"/>
      <c r="D43" s="57" t="s">
        <v>78</v>
      </c>
      <c r="E43" s="57"/>
      <c r="F43" s="1058">
        <v>0</v>
      </c>
      <c r="G43" s="56">
        <v>0</v>
      </c>
      <c r="H43" s="723"/>
      <c r="I43" s="723"/>
    </row>
    <row r="44" spans="1:9" x14ac:dyDescent="0.3">
      <c r="A44" s="60"/>
      <c r="B44" s="61"/>
      <c r="C44" s="61"/>
      <c r="D44" s="57" t="s">
        <v>79</v>
      </c>
      <c r="E44" s="57"/>
      <c r="F44" s="1058">
        <v>0</v>
      </c>
      <c r="G44" s="56">
        <v>0</v>
      </c>
      <c r="H44" s="723"/>
      <c r="I44" s="723"/>
    </row>
    <row r="45" spans="1:9" ht="33" x14ac:dyDescent="0.3">
      <c r="A45" s="60"/>
      <c r="B45" s="61"/>
      <c r="C45" s="61"/>
      <c r="D45" s="57" t="s">
        <v>80</v>
      </c>
      <c r="E45" s="57"/>
      <c r="F45" s="1058">
        <v>-5486641.5499999998</v>
      </c>
      <c r="G45" s="56">
        <v>-5463001</v>
      </c>
      <c r="H45" s="723"/>
      <c r="I45" s="723"/>
    </row>
    <row r="46" spans="1:9" ht="33" x14ac:dyDescent="0.3">
      <c r="A46" s="60"/>
      <c r="B46" s="61"/>
      <c r="C46" s="61"/>
      <c r="D46" s="908" t="s">
        <v>81</v>
      </c>
      <c r="E46" s="908"/>
      <c r="F46" s="909">
        <f>SUM(F47:F48)</f>
        <v>0</v>
      </c>
      <c r="G46" s="910">
        <f>SUM(G47:G48)</f>
        <v>0</v>
      </c>
      <c r="I46" s="723"/>
    </row>
    <row r="47" spans="1:9" x14ac:dyDescent="0.3">
      <c r="A47" s="55"/>
      <c r="B47" s="61"/>
      <c r="C47" s="61"/>
      <c r="D47" s="57" t="s">
        <v>82</v>
      </c>
      <c r="E47" s="57"/>
      <c r="F47" s="56">
        <v>0</v>
      </c>
      <c r="G47" s="58">
        <v>0</v>
      </c>
    </row>
    <row r="48" spans="1:9" ht="33" x14ac:dyDescent="0.3">
      <c r="A48" s="72"/>
      <c r="B48" s="73"/>
      <c r="C48" s="73"/>
      <c r="D48" s="57" t="s">
        <v>83</v>
      </c>
      <c r="E48" s="57"/>
      <c r="F48" s="56">
        <v>0</v>
      </c>
      <c r="G48" s="58">
        <v>0</v>
      </c>
    </row>
    <row r="49" spans="1:8" x14ac:dyDescent="0.3">
      <c r="A49" s="60"/>
      <c r="B49" s="73"/>
      <c r="C49" s="73"/>
      <c r="D49" s="74"/>
      <c r="E49" s="74"/>
      <c r="F49" s="73"/>
      <c r="G49" s="911"/>
    </row>
    <row r="50" spans="1:8" x14ac:dyDescent="0.3">
      <c r="A50" s="55"/>
      <c r="B50" s="73"/>
      <c r="C50" s="73"/>
      <c r="D50" s="53" t="s">
        <v>84</v>
      </c>
      <c r="E50" s="53"/>
      <c r="F50" s="912">
        <f>F46+F40+F36</f>
        <v>45072167.030000009</v>
      </c>
      <c r="G50" s="913">
        <f>G46+G40+G36</f>
        <v>41345314.990000002</v>
      </c>
    </row>
    <row r="51" spans="1:8" x14ac:dyDescent="0.3">
      <c r="A51" s="72"/>
      <c r="B51" s="73"/>
      <c r="C51" s="73"/>
      <c r="D51" s="63"/>
      <c r="E51" s="63"/>
      <c r="F51" s="75"/>
      <c r="G51" s="76"/>
    </row>
    <row r="52" spans="1:8" ht="33" x14ac:dyDescent="0.3">
      <c r="A52" s="60"/>
      <c r="D52" s="53" t="s">
        <v>85</v>
      </c>
      <c r="E52" s="53"/>
      <c r="F52" s="912">
        <f>F50+F33</f>
        <v>46008558.20000001</v>
      </c>
      <c r="G52" s="913">
        <f>G50+G33</f>
        <v>41990775.890000001</v>
      </c>
      <c r="H52" s="619"/>
    </row>
    <row r="53" spans="1:8" ht="17.25" thickBot="1" x14ac:dyDescent="0.35">
      <c r="A53" s="77"/>
      <c r="B53" s="78"/>
      <c r="C53" s="78"/>
      <c r="D53" s="79"/>
      <c r="E53" s="79"/>
      <c r="F53" s="80"/>
      <c r="G53" s="81"/>
      <c r="H53" s="619"/>
    </row>
    <row r="54" spans="1:8" x14ac:dyDescent="0.3">
      <c r="A54" s="44" t="s">
        <v>86</v>
      </c>
      <c r="B54" s="419"/>
      <c r="C54" s="419"/>
      <c r="D54" s="46"/>
      <c r="E54" s="46"/>
      <c r="F54" s="420"/>
      <c r="G54" s="420"/>
      <c r="H54" s="619"/>
    </row>
    <row r="55" spans="1:8" x14ac:dyDescent="0.3">
      <c r="B55" s="419"/>
      <c r="C55" s="419"/>
      <c r="D55" s="46"/>
      <c r="E55" s="46"/>
      <c r="F55" s="420"/>
      <c r="G55" s="420"/>
      <c r="H55" s="619"/>
    </row>
    <row r="56" spans="1:8" x14ac:dyDescent="0.3">
      <c r="A56" s="46"/>
      <c r="B56" s="419"/>
      <c r="C56" s="419"/>
      <c r="D56" s="46"/>
      <c r="E56" s="46"/>
      <c r="F56" s="420"/>
      <c r="G56" s="420"/>
      <c r="H56" s="619"/>
    </row>
    <row r="57" spans="1:8" x14ac:dyDescent="0.3">
      <c r="A57" s="46"/>
      <c r="B57" s="419"/>
      <c r="C57" s="419"/>
      <c r="D57" s="46"/>
      <c r="E57" s="46"/>
      <c r="F57" s="420"/>
      <c r="G57" s="420"/>
      <c r="H57" s="619"/>
    </row>
    <row r="58" spans="1:8" x14ac:dyDescent="0.3">
      <c r="A58" s="46"/>
      <c r="B58" s="419"/>
      <c r="C58" s="419"/>
      <c r="D58" s="46"/>
      <c r="E58" s="46"/>
      <c r="F58" s="420"/>
      <c r="G58" s="420"/>
      <c r="H58" s="619"/>
    </row>
    <row r="61" spans="1:8" x14ac:dyDescent="0.3">
      <c r="C61" s="85" t="s">
        <v>87</v>
      </c>
    </row>
  </sheetData>
  <sheetProtection formatColumns="0" formatRows="0" insertHyperlinks="0"/>
  <mergeCells count="15">
    <mergeCell ref="D13:E13"/>
    <mergeCell ref="D14:E14"/>
    <mergeCell ref="D15:E15"/>
    <mergeCell ref="D16:E16"/>
    <mergeCell ref="D25:E25"/>
    <mergeCell ref="D9:E9"/>
    <mergeCell ref="D10:E10"/>
    <mergeCell ref="D11:E11"/>
    <mergeCell ref="D12:E12"/>
    <mergeCell ref="A5:D5"/>
    <mergeCell ref="F5:G5"/>
    <mergeCell ref="A1:G1"/>
    <mergeCell ref="A2:G2"/>
    <mergeCell ref="A3:G3"/>
    <mergeCell ref="A4:G4"/>
  </mergeCells>
  <printOptions horizontalCentered="1"/>
  <pageMargins left="0.27559055118110237" right="0.15748031496062992" top="0.39370078740157483" bottom="0.51181102362204722" header="0.31496062992125984" footer="0.31496062992125984"/>
  <pageSetup scale="6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="115" zoomScaleNormal="100" zoomScaleSheetLayoutView="115" workbookViewId="0">
      <selection activeCell="F11" sqref="F11"/>
    </sheetView>
  </sheetViews>
  <sheetFormatPr baseColWidth="10" defaultColWidth="11.28515625" defaultRowHeight="16.5" x14ac:dyDescent="0.25"/>
  <cols>
    <col min="1" max="1" width="39.85546875" style="258" customWidth="1"/>
    <col min="2" max="8" width="13.7109375" style="258" customWidth="1"/>
    <col min="9" max="16384" width="11.28515625" style="258"/>
  </cols>
  <sheetData>
    <row r="1" spans="1:8" x14ac:dyDescent="0.25">
      <c r="A1" s="1109" t="s">
        <v>25</v>
      </c>
      <c r="B1" s="1109"/>
      <c r="C1" s="1109"/>
      <c r="D1" s="1109"/>
      <c r="E1" s="1109"/>
      <c r="F1" s="1109"/>
      <c r="G1" s="1109"/>
    </row>
    <row r="2" spans="1:8" s="260" customFormat="1" x14ac:dyDescent="0.25">
      <c r="A2" s="1109" t="s">
        <v>565</v>
      </c>
      <c r="B2" s="1109"/>
      <c r="C2" s="1109"/>
      <c r="D2" s="1109"/>
      <c r="E2" s="1109"/>
      <c r="F2" s="1109"/>
      <c r="G2" s="1109"/>
    </row>
    <row r="3" spans="1:8" s="260" customFormat="1" x14ac:dyDescent="0.25">
      <c r="A3" s="1109" t="s">
        <v>727</v>
      </c>
      <c r="B3" s="1109"/>
      <c r="C3" s="1109"/>
      <c r="D3" s="1109"/>
      <c r="E3" s="1109"/>
      <c r="F3" s="1109"/>
      <c r="G3" s="1109"/>
    </row>
    <row r="4" spans="1:8" s="260" customFormat="1" x14ac:dyDescent="0.25">
      <c r="A4" s="1110" t="str">
        <f>'ETCA-I-01'!A3:G3</f>
        <v>Centro de Evaluacion y Control de Confianza del Estado de Sonora</v>
      </c>
      <c r="B4" s="1110"/>
      <c r="C4" s="1110"/>
      <c r="D4" s="1110"/>
      <c r="E4" s="1110"/>
      <c r="F4" s="1110"/>
      <c r="G4" s="1110"/>
    </row>
    <row r="5" spans="1:8" s="260" customFormat="1" x14ac:dyDescent="0.25">
      <c r="A5" s="1111" t="str">
        <f>'ETCA-I-03'!A4:D4</f>
        <v>Del 01 de Enero  al 31 de Diciembre de 2018</v>
      </c>
      <c r="B5" s="1111"/>
      <c r="C5" s="1111"/>
      <c r="D5" s="1111"/>
      <c r="E5" s="1111"/>
      <c r="F5" s="1111"/>
      <c r="G5" s="1111"/>
    </row>
    <row r="6" spans="1:8" s="260" customFormat="1" ht="17.25" thickBot="1" x14ac:dyDescent="0.3">
      <c r="A6" s="1228" t="s">
        <v>728</v>
      </c>
      <c r="B6" s="1228"/>
      <c r="C6" s="1228"/>
      <c r="D6" s="1228"/>
      <c r="E6" s="1228"/>
      <c r="F6" s="143"/>
      <c r="G6" s="936"/>
    </row>
    <row r="7" spans="1:8" s="269" customFormat="1" ht="38.25" x14ac:dyDescent="0.25">
      <c r="A7" s="1256" t="s">
        <v>727</v>
      </c>
      <c r="B7" s="175" t="s">
        <v>569</v>
      </c>
      <c r="C7" s="175" t="s">
        <v>479</v>
      </c>
      <c r="D7" s="175" t="s">
        <v>570</v>
      </c>
      <c r="E7" s="175" t="s">
        <v>571</v>
      </c>
      <c r="F7" s="175" t="s">
        <v>572</v>
      </c>
      <c r="G7" s="176" t="s">
        <v>573</v>
      </c>
    </row>
    <row r="8" spans="1:8" s="272" customFormat="1" ht="17.25" thickBot="1" x14ac:dyDescent="0.3">
      <c r="A8" s="1257"/>
      <c r="B8" s="270" t="s">
        <v>444</v>
      </c>
      <c r="C8" s="270" t="s">
        <v>445</v>
      </c>
      <c r="D8" s="270" t="s">
        <v>574</v>
      </c>
      <c r="E8" s="270" t="s">
        <v>447</v>
      </c>
      <c r="F8" s="270" t="s">
        <v>448</v>
      </c>
      <c r="G8" s="271" t="s">
        <v>575</v>
      </c>
    </row>
    <row r="9" spans="1:8" ht="18" customHeight="1" x14ac:dyDescent="0.25">
      <c r="A9" s="748" t="s">
        <v>1105</v>
      </c>
      <c r="B9" s="736">
        <v>6769837.6399999997</v>
      </c>
      <c r="C9" s="736">
        <v>1046385.81</v>
      </c>
      <c r="D9" s="736">
        <f>IF($A9="","",B9+C9)</f>
        <v>7816223.4499999993</v>
      </c>
      <c r="E9" s="736">
        <v>7628626.7999999998</v>
      </c>
      <c r="F9" s="736">
        <v>7453185.2699999996</v>
      </c>
      <c r="G9" s="745">
        <f>IF($A9="","",D9-E9)</f>
        <v>187596.64999999944</v>
      </c>
      <c r="H9" s="922"/>
    </row>
    <row r="10" spans="1:8" ht="18" customHeight="1" x14ac:dyDescent="0.25">
      <c r="A10" s="748" t="s">
        <v>1100</v>
      </c>
      <c r="B10" s="736">
        <v>7715864.4000000004</v>
      </c>
      <c r="C10" s="736">
        <v>419520.75</v>
      </c>
      <c r="D10" s="736">
        <f t="shared" ref="D10:D31" si="0">IF($A10="","",B10+C10)</f>
        <v>8135385.1500000004</v>
      </c>
      <c r="E10" s="736">
        <v>7326853.4900000002</v>
      </c>
      <c r="F10" s="736">
        <v>7326853.4900000002</v>
      </c>
      <c r="G10" s="745">
        <f t="shared" ref="G10:G31" si="1">IF($A10="","",D10-E10)</f>
        <v>808531.66000000015</v>
      </c>
      <c r="H10" s="922"/>
    </row>
    <row r="11" spans="1:8" ht="18" customHeight="1" x14ac:dyDescent="0.25">
      <c r="A11" s="748" t="s">
        <v>1101</v>
      </c>
      <c r="B11" s="736">
        <v>2557533.87</v>
      </c>
      <c r="C11" s="736">
        <v>-124123.09</v>
      </c>
      <c r="D11" s="736">
        <f t="shared" si="0"/>
        <v>2433410.7800000003</v>
      </c>
      <c r="E11" s="736">
        <v>2173442.33</v>
      </c>
      <c r="F11" s="736">
        <v>2173442.33</v>
      </c>
      <c r="G11" s="745">
        <f t="shared" si="1"/>
        <v>259968.45000000019</v>
      </c>
    </row>
    <row r="12" spans="1:8" ht="18" customHeight="1" x14ac:dyDescent="0.25">
      <c r="A12" s="748" t="s">
        <v>1102</v>
      </c>
      <c r="B12" s="736">
        <v>2761925.26</v>
      </c>
      <c r="C12" s="736">
        <v>7683911.4299999997</v>
      </c>
      <c r="D12" s="736">
        <f t="shared" si="0"/>
        <v>10445836.689999999</v>
      </c>
      <c r="E12" s="736">
        <v>9971851.7699999996</v>
      </c>
      <c r="F12" s="736">
        <v>9846656.0500000007</v>
      </c>
      <c r="G12" s="745">
        <f t="shared" si="1"/>
        <v>473984.91999999993</v>
      </c>
    </row>
    <row r="13" spans="1:8" ht="18" customHeight="1" x14ac:dyDescent="0.25">
      <c r="A13" s="748" t="s">
        <v>1103</v>
      </c>
      <c r="B13" s="736">
        <v>6827945.8399999999</v>
      </c>
      <c r="C13" s="736">
        <v>327495.92</v>
      </c>
      <c r="D13" s="736">
        <f t="shared" si="0"/>
        <v>7155441.7599999998</v>
      </c>
      <c r="E13" s="736">
        <v>6576382.8499999996</v>
      </c>
      <c r="F13" s="736">
        <v>6576382.8499999996</v>
      </c>
      <c r="G13" s="745">
        <f t="shared" si="1"/>
        <v>579058.91000000015</v>
      </c>
    </row>
    <row r="14" spans="1:8" ht="18" customHeight="1" x14ac:dyDescent="0.25">
      <c r="A14" s="748" t="s">
        <v>1104</v>
      </c>
      <c r="B14" s="736">
        <v>7168210.8600000003</v>
      </c>
      <c r="C14" s="736">
        <v>261006.32</v>
      </c>
      <c r="D14" s="736">
        <f t="shared" si="0"/>
        <v>7429217.1800000006</v>
      </c>
      <c r="E14" s="736">
        <v>6704643.71</v>
      </c>
      <c r="F14" s="736">
        <v>6704643.71</v>
      </c>
      <c r="G14" s="745">
        <f t="shared" si="1"/>
        <v>724573.47000000067</v>
      </c>
      <c r="H14" s="736"/>
    </row>
    <row r="15" spans="1:8" ht="18" customHeight="1" x14ac:dyDescent="0.25">
      <c r="A15" s="748" t="s">
        <v>1106</v>
      </c>
      <c r="B15" s="736">
        <v>10928894.609999999</v>
      </c>
      <c r="C15" s="736">
        <v>1507097.1</v>
      </c>
      <c r="D15" s="736">
        <f t="shared" si="0"/>
        <v>12435991.709999999</v>
      </c>
      <c r="E15" s="736">
        <v>12125143.869999999</v>
      </c>
      <c r="F15" s="736">
        <v>12125143.859999999</v>
      </c>
      <c r="G15" s="745">
        <f t="shared" si="1"/>
        <v>310847.83999999985</v>
      </c>
      <c r="H15" s="724"/>
    </row>
    <row r="16" spans="1:8" ht="18" customHeight="1" x14ac:dyDescent="0.25">
      <c r="A16" s="748" t="s">
        <v>1107</v>
      </c>
      <c r="B16" s="736">
        <v>7278967.5899999999</v>
      </c>
      <c r="C16" s="736">
        <v>-276443.46999999997</v>
      </c>
      <c r="D16" s="736">
        <f t="shared" si="0"/>
        <v>7002524.1200000001</v>
      </c>
      <c r="E16" s="736">
        <v>5766043.21</v>
      </c>
      <c r="F16" s="736">
        <v>5721647.0800000001</v>
      </c>
      <c r="G16" s="745">
        <f t="shared" si="1"/>
        <v>1236480.9100000001</v>
      </c>
    </row>
    <row r="17" spans="1:8" ht="18" customHeight="1" x14ac:dyDescent="0.25">
      <c r="A17" s="748" t="s">
        <v>1108</v>
      </c>
      <c r="B17" s="736">
        <v>3314539.93</v>
      </c>
      <c r="C17" s="736">
        <v>599805.37</v>
      </c>
      <c r="D17" s="736">
        <f t="shared" si="0"/>
        <v>3914345.3000000003</v>
      </c>
      <c r="E17" s="736">
        <v>3876514.11</v>
      </c>
      <c r="F17" s="736">
        <v>3876514.11</v>
      </c>
      <c r="G17" s="745">
        <f t="shared" si="1"/>
        <v>37831.19000000041</v>
      </c>
      <c r="H17" s="922"/>
    </row>
    <row r="18" spans="1:8" ht="21" customHeight="1" x14ac:dyDescent="0.25">
      <c r="A18" s="273"/>
      <c r="B18" s="736"/>
      <c r="C18" s="736"/>
      <c r="D18" s="736" t="str">
        <f t="shared" si="0"/>
        <v/>
      </c>
      <c r="E18" s="736"/>
      <c r="F18" s="736"/>
      <c r="G18" s="745" t="str">
        <f t="shared" si="1"/>
        <v/>
      </c>
    </row>
    <row r="19" spans="1:8" ht="21" customHeight="1" x14ac:dyDescent="0.25">
      <c r="A19" s="273"/>
      <c r="B19" s="736"/>
      <c r="C19" s="736"/>
      <c r="D19" s="736" t="str">
        <f t="shared" si="0"/>
        <v/>
      </c>
      <c r="E19" s="736"/>
      <c r="F19" s="736"/>
      <c r="G19" s="745" t="str">
        <f t="shared" si="1"/>
        <v/>
      </c>
    </row>
    <row r="20" spans="1:8" ht="21" customHeight="1" x14ac:dyDescent="0.25">
      <c r="A20" s="273"/>
      <c r="B20" s="736"/>
      <c r="C20" s="736"/>
      <c r="D20" s="736" t="str">
        <f t="shared" si="0"/>
        <v/>
      </c>
      <c r="E20" s="736"/>
      <c r="F20" s="736"/>
      <c r="G20" s="745" t="str">
        <f t="shared" si="1"/>
        <v/>
      </c>
    </row>
    <row r="21" spans="1:8" ht="21" customHeight="1" x14ac:dyDescent="0.25">
      <c r="A21" s="273"/>
      <c r="B21" s="736"/>
      <c r="C21" s="736"/>
      <c r="D21" s="736" t="str">
        <f t="shared" si="0"/>
        <v/>
      </c>
      <c r="E21" s="736"/>
      <c r="F21" s="736"/>
      <c r="G21" s="745" t="str">
        <f t="shared" si="1"/>
        <v/>
      </c>
    </row>
    <row r="22" spans="1:8" ht="21" customHeight="1" x14ac:dyDescent="0.25">
      <c r="A22" s="273"/>
      <c r="B22" s="736"/>
      <c r="C22" s="736"/>
      <c r="D22" s="736" t="str">
        <f t="shared" si="0"/>
        <v/>
      </c>
      <c r="E22" s="736"/>
      <c r="F22" s="736"/>
      <c r="G22" s="745" t="str">
        <f t="shared" si="1"/>
        <v/>
      </c>
    </row>
    <row r="23" spans="1:8" ht="21" customHeight="1" x14ac:dyDescent="0.25">
      <c r="A23" s="273"/>
      <c r="B23" s="736"/>
      <c r="C23" s="736"/>
      <c r="D23" s="736" t="str">
        <f t="shared" si="0"/>
        <v/>
      </c>
      <c r="E23" s="736"/>
      <c r="F23" s="736"/>
      <c r="G23" s="745" t="str">
        <f t="shared" si="1"/>
        <v/>
      </c>
    </row>
    <row r="24" spans="1:8" ht="21" customHeight="1" x14ac:dyDescent="0.25">
      <c r="A24" s="273"/>
      <c r="B24" s="736"/>
      <c r="C24" s="736"/>
      <c r="D24" s="736" t="str">
        <f t="shared" si="0"/>
        <v/>
      </c>
      <c r="E24" s="736"/>
      <c r="F24" s="736"/>
      <c r="G24" s="745" t="str">
        <f t="shared" si="1"/>
        <v/>
      </c>
    </row>
    <row r="25" spans="1:8" ht="21" customHeight="1" x14ac:dyDescent="0.25">
      <c r="A25" s="273"/>
      <c r="B25" s="736"/>
      <c r="C25" s="736"/>
      <c r="D25" s="736" t="str">
        <f t="shared" si="0"/>
        <v/>
      </c>
      <c r="E25" s="736"/>
      <c r="F25" s="736"/>
      <c r="G25" s="745" t="str">
        <f t="shared" si="1"/>
        <v/>
      </c>
    </row>
    <row r="26" spans="1:8" ht="21" customHeight="1" x14ac:dyDescent="0.25">
      <c r="A26" s="273"/>
      <c r="B26" s="736"/>
      <c r="C26" s="736"/>
      <c r="D26" s="736" t="str">
        <f t="shared" si="0"/>
        <v/>
      </c>
      <c r="E26" s="736"/>
      <c r="F26" s="736"/>
      <c r="G26" s="745" t="str">
        <f t="shared" si="1"/>
        <v/>
      </c>
    </row>
    <row r="27" spans="1:8" ht="21" customHeight="1" x14ac:dyDescent="0.25">
      <c r="A27" s="273"/>
      <c r="B27" s="736"/>
      <c r="C27" s="736"/>
      <c r="D27" s="736" t="str">
        <f t="shared" si="0"/>
        <v/>
      </c>
      <c r="E27" s="736"/>
      <c r="F27" s="736"/>
      <c r="G27" s="745" t="str">
        <f t="shared" si="1"/>
        <v/>
      </c>
    </row>
    <row r="28" spans="1:8" ht="21" customHeight="1" x14ac:dyDescent="0.25">
      <c r="A28" s="273"/>
      <c r="B28" s="736"/>
      <c r="C28" s="736"/>
      <c r="D28" s="736" t="str">
        <f t="shared" si="0"/>
        <v/>
      </c>
      <c r="E28" s="736"/>
      <c r="F28" s="736"/>
      <c r="G28" s="745" t="str">
        <f t="shared" si="1"/>
        <v/>
      </c>
    </row>
    <row r="29" spans="1:8" ht="21" customHeight="1" x14ac:dyDescent="0.25">
      <c r="A29" s="273"/>
      <c r="B29" s="736"/>
      <c r="C29" s="736"/>
      <c r="D29" s="736" t="str">
        <f t="shared" si="0"/>
        <v/>
      </c>
      <c r="E29" s="736"/>
      <c r="F29" s="736"/>
      <c r="G29" s="745" t="str">
        <f t="shared" si="1"/>
        <v/>
      </c>
    </row>
    <row r="30" spans="1:8" ht="21" customHeight="1" x14ac:dyDescent="0.25">
      <c r="A30" s="273"/>
      <c r="B30" s="736"/>
      <c r="C30" s="736"/>
      <c r="D30" s="736" t="str">
        <f t="shared" si="0"/>
        <v/>
      </c>
      <c r="E30" s="736"/>
      <c r="F30" s="736"/>
      <c r="G30" s="745" t="str">
        <f t="shared" si="1"/>
        <v/>
      </c>
    </row>
    <row r="31" spans="1:8" ht="21" customHeight="1" thickBot="1" x14ac:dyDescent="0.3">
      <c r="A31" s="273"/>
      <c r="B31" s="736"/>
      <c r="C31" s="736"/>
      <c r="D31" s="736" t="str">
        <f t="shared" si="0"/>
        <v/>
      </c>
      <c r="E31" s="736"/>
      <c r="F31" s="736"/>
      <c r="G31" s="745" t="str">
        <f t="shared" si="1"/>
        <v/>
      </c>
      <c r="H31" s="922"/>
    </row>
    <row r="32" spans="1:8" ht="21" customHeight="1" thickBot="1" x14ac:dyDescent="0.3">
      <c r="A32" s="274" t="s">
        <v>625</v>
      </c>
      <c r="B32" s="746">
        <f>SUM(B9:B31)</f>
        <v>55323720.000000007</v>
      </c>
      <c r="C32" s="746">
        <f>SUM(C9:C31)</f>
        <v>11444656.139999999</v>
      </c>
      <c r="D32" s="746">
        <f>IF($A32="","",B32+C32)</f>
        <v>66768376.140000008</v>
      </c>
      <c r="E32" s="746">
        <f>SUM(E9:E31)</f>
        <v>62149502.139999993</v>
      </c>
      <c r="F32" s="746">
        <f>SUM(F9:F31)</f>
        <v>61804468.75</v>
      </c>
      <c r="G32" s="747">
        <f>IF($A32="","",D32-E32)</f>
        <v>4618874.0000000149</v>
      </c>
      <c r="H32" s="261" t="str">
        <f>IF(($B$32-'ETCA II-04'!B81)&gt;0.9,"ERROR!!!!! EL MONTO NO COINCIDE CON LO REPORTADO EN EL FORMATO ETCA-II-04 EN EL TOTAL APROBADO ANUAL DEL ANALÍTICO DE EGRESOS","")</f>
        <v/>
      </c>
    </row>
    <row r="33" spans="1:8" x14ac:dyDescent="0.25">
      <c r="A33" s="486" t="s">
        <v>257</v>
      </c>
      <c r="H33" s="261" t="str">
        <f>IF(($C$32-'ETCA II-04'!C81)&gt;0.9,"ERROR!!!!! EL MONTO NO COINCIDE CON LO REPORTADO EN EL FORMATO ETCA-II-04 EN EL TOTAL APROBADO ANUAL DEL ANALÍTICO DE EGRESOS","")</f>
        <v/>
      </c>
    </row>
    <row r="34" spans="1:8" x14ac:dyDescent="0.25">
      <c r="C34" s="922"/>
      <c r="H34" s="261" t="str">
        <f>IF(($D$32-'ETCA II-04'!D81)&gt;0.9,"ERROR!!!!! EL MONTO NO COINCIDE CON LO REPORTADO EN EL FORMATO ETCA-II-04 EN EL TOTAL APROBADO ANUAL DEL ANALÍTICO DE EGRESOS","")</f>
        <v/>
      </c>
    </row>
    <row r="35" spans="1:8" x14ac:dyDescent="0.25">
      <c r="H35" s="261" t="str">
        <f>IF(($E$32-'ETCA II-04'!E81)&gt;0.9,"ERROR!!!!! EL MONTO NO COINCIDE CON LO REPORTADO EN EL FORMATO ETCA-II-04 EN EL TOTAL APROBADO ANUAL DEL ANALÍTICO DE EGRESOS","")</f>
        <v/>
      </c>
    </row>
    <row r="36" spans="1:8" x14ac:dyDescent="0.25">
      <c r="H36" s="261" t="str">
        <f>IF(($F$32-'ETCA II-04'!F81)&gt;0.9,"ERROR!!!!! EL MONTO NO COINCIDE CON LO REPORTADO EN EL FORMATO ETCA-II-04 EN EL TOTAL APROBADO ANUAL DEL ANALÍTICO DE EGRESOS","")</f>
        <v/>
      </c>
    </row>
    <row r="37" spans="1:8" x14ac:dyDescent="0.25">
      <c r="H37" s="261" t="str">
        <f>IF(($G$32-'ETCA II-04'!G81)&gt;0.9,"ERROR!!!!! EL MONTO NO COINCIDE CON LO REPORTADO EN EL FORMATO ETCA-II-04 EN EL TOTAL APROBADO ANUAL DEL ANALÍTICO DE EGRESOS","")</f>
        <v/>
      </c>
    </row>
  </sheetData>
  <sheetProtection formatColumns="0" formatRows="0" insertRows="0" deleteColumns="0" deleteRow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ignoredErrors>
    <ignoredError sqref="D9 D10:D20 G9:G17" unlocked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F32" sqref="F32"/>
    </sheetView>
  </sheetViews>
  <sheetFormatPr baseColWidth="10" defaultColWidth="11.42578125" defaultRowHeight="15" x14ac:dyDescent="0.25"/>
  <cols>
    <col min="1" max="1" width="37.5703125" style="568" customWidth="1"/>
    <col min="2" max="2" width="12.140625" style="568" customWidth="1"/>
    <col min="3" max="3" width="13.140625" style="568" customWidth="1"/>
    <col min="4" max="4" width="12.42578125" style="568" customWidth="1"/>
    <col min="5" max="5" width="12.85546875" style="568" customWidth="1"/>
    <col min="6" max="6" width="14" style="568" customWidth="1"/>
    <col min="7" max="7" width="15.42578125" style="568" customWidth="1"/>
    <col min="8" max="8" width="11.7109375" style="568" bestFit="1" customWidth="1"/>
    <col min="9" max="16384" width="11.42578125" style="568"/>
  </cols>
  <sheetData>
    <row r="1" spans="1:8" s="601" customFormat="1" ht="15.75" x14ac:dyDescent="0.2">
      <c r="A1" s="1263" t="s">
        <v>25</v>
      </c>
      <c r="B1" s="1264"/>
      <c r="C1" s="1264"/>
      <c r="D1" s="1264"/>
      <c r="E1" s="1264"/>
      <c r="F1" s="1264"/>
      <c r="G1" s="1265"/>
    </row>
    <row r="2" spans="1:8" s="601" customFormat="1" ht="15.75" x14ac:dyDescent="0.2">
      <c r="A2" s="1272" t="str">
        <f>'ETCA-I-01'!A3:G3</f>
        <v>Centro de Evaluacion y Control de Confianza del Estado de Sonora</v>
      </c>
      <c r="B2" s="1273"/>
      <c r="C2" s="1273"/>
      <c r="D2" s="1273"/>
      <c r="E2" s="1273"/>
      <c r="F2" s="1273"/>
      <c r="G2" s="1274"/>
    </row>
    <row r="3" spans="1:8" s="601" customFormat="1" ht="12.75" x14ac:dyDescent="0.2">
      <c r="A3" s="1266" t="s">
        <v>626</v>
      </c>
      <c r="B3" s="1267"/>
      <c r="C3" s="1267"/>
      <c r="D3" s="1267"/>
      <c r="E3" s="1267"/>
      <c r="F3" s="1267"/>
      <c r="G3" s="1268"/>
    </row>
    <row r="4" spans="1:8" s="601" customFormat="1" ht="12.75" x14ac:dyDescent="0.2">
      <c r="A4" s="1266" t="s">
        <v>729</v>
      </c>
      <c r="B4" s="1267"/>
      <c r="C4" s="1267"/>
      <c r="D4" s="1267"/>
      <c r="E4" s="1267"/>
      <c r="F4" s="1267"/>
      <c r="G4" s="1268"/>
    </row>
    <row r="5" spans="1:8" s="601" customFormat="1" ht="12.75" x14ac:dyDescent="0.2">
      <c r="A5" s="1266" t="str">
        <f>'ETCA-I-03'!A4:D4</f>
        <v>Del 01 de Enero  al 31 de Diciembre de 2018</v>
      </c>
      <c r="B5" s="1267"/>
      <c r="C5" s="1267"/>
      <c r="D5" s="1267"/>
      <c r="E5" s="1267"/>
      <c r="F5" s="1267"/>
      <c r="G5" s="1268"/>
    </row>
    <row r="6" spans="1:8" s="601" customFormat="1" ht="20.25" customHeight="1" thickBot="1" x14ac:dyDescent="0.25">
      <c r="A6" s="1269" t="s">
        <v>89</v>
      </c>
      <c r="B6" s="1270"/>
      <c r="C6" s="1270"/>
      <c r="D6" s="1270"/>
      <c r="E6" s="1270"/>
      <c r="F6" s="1270"/>
      <c r="G6" s="1271"/>
    </row>
    <row r="7" spans="1:8" s="601" customFormat="1" ht="13.5" thickBot="1" x14ac:dyDescent="0.25">
      <c r="A7" s="1258" t="s">
        <v>90</v>
      </c>
      <c r="B7" s="1260" t="s">
        <v>628</v>
      </c>
      <c r="C7" s="1261"/>
      <c r="D7" s="1261"/>
      <c r="E7" s="1261"/>
      <c r="F7" s="1262"/>
      <c r="G7" s="1258" t="s">
        <v>629</v>
      </c>
    </row>
    <row r="8" spans="1:8" s="601" customFormat="1" ht="26.25" thickBot="1" x14ac:dyDescent="0.25">
      <c r="A8" s="1259"/>
      <c r="B8" s="940" t="s">
        <v>630</v>
      </c>
      <c r="C8" s="940" t="s">
        <v>479</v>
      </c>
      <c r="D8" s="940" t="s">
        <v>480</v>
      </c>
      <c r="E8" s="940" t="s">
        <v>481</v>
      </c>
      <c r="F8" s="940" t="s">
        <v>730</v>
      </c>
      <c r="G8" s="1259"/>
    </row>
    <row r="9" spans="1:8" s="601" customFormat="1" ht="12.75" x14ac:dyDescent="0.2">
      <c r="A9" s="971" t="s">
        <v>731</v>
      </c>
      <c r="B9" s="972"/>
      <c r="C9" s="972"/>
      <c r="D9" s="972"/>
      <c r="E9" s="972"/>
      <c r="F9" s="972"/>
      <c r="G9" s="972"/>
    </row>
    <row r="10" spans="1:8" s="601" customFormat="1" ht="12.75" x14ac:dyDescent="0.2">
      <c r="A10" s="971" t="s">
        <v>732</v>
      </c>
      <c r="B10" s="973">
        <f t="shared" ref="B10:G10" si="0">SUM(B11:B19)</f>
        <v>55323720.000000007</v>
      </c>
      <c r="C10" s="973">
        <f>SUM(C11:C19)</f>
        <v>6777868.1200000001</v>
      </c>
      <c r="D10" s="973">
        <f t="shared" si="0"/>
        <v>62101588.119999997</v>
      </c>
      <c r="E10" s="973">
        <f>SUM(E11:E19)</f>
        <v>57506914.420000002</v>
      </c>
      <c r="F10" s="973">
        <f>SUM(F11:F19)</f>
        <v>57161881.030000001</v>
      </c>
      <c r="G10" s="973">
        <f t="shared" si="0"/>
        <v>4594673.6999999993</v>
      </c>
    </row>
    <row r="11" spans="1:8" s="601" customFormat="1" ht="12.75" x14ac:dyDescent="0.2">
      <c r="A11" s="974" t="s">
        <v>1105</v>
      </c>
      <c r="B11" s="973">
        <f>'ETCA-II-07'!B9</f>
        <v>6769837.6399999997</v>
      </c>
      <c r="C11" s="973">
        <v>1046385.81</v>
      </c>
      <c r="D11" s="973">
        <f>B11+C11</f>
        <v>7816223.4499999993</v>
      </c>
      <c r="E11" s="973">
        <v>7628626.7999999998</v>
      </c>
      <c r="F11" s="973">
        <v>7453185.2699999996</v>
      </c>
      <c r="G11" s="973">
        <f>+D11-E11</f>
        <v>187596.64999999944</v>
      </c>
    </row>
    <row r="12" spans="1:8" s="601" customFormat="1" ht="12.75" x14ac:dyDescent="0.2">
      <c r="A12" s="974" t="s">
        <v>1100</v>
      </c>
      <c r="B12" s="973">
        <f>'ETCA-II-07'!B10</f>
        <v>7715864.4000000004</v>
      </c>
      <c r="C12" s="973">
        <v>402168.31</v>
      </c>
      <c r="D12" s="973">
        <f t="shared" ref="D12:D19" si="1">B12+C12</f>
        <v>8118032.71</v>
      </c>
      <c r="E12" s="973">
        <v>7326853.4900000002</v>
      </c>
      <c r="F12" s="973">
        <v>7326853.4900000002</v>
      </c>
      <c r="G12" s="973">
        <f t="shared" ref="G12:G19" si="2">+D12-E12</f>
        <v>791179.21999999974</v>
      </c>
    </row>
    <row r="13" spans="1:8" s="601" customFormat="1" ht="12.75" x14ac:dyDescent="0.2">
      <c r="A13" s="974" t="s">
        <v>1101</v>
      </c>
      <c r="B13" s="973">
        <f>'ETCA-II-07'!B11</f>
        <v>2557533.87</v>
      </c>
      <c r="C13" s="973">
        <v>-124123.09</v>
      </c>
      <c r="D13" s="973">
        <f t="shared" si="1"/>
        <v>2433410.7800000003</v>
      </c>
      <c r="E13" s="973">
        <v>2173442.33</v>
      </c>
      <c r="F13" s="973">
        <v>2173442.33</v>
      </c>
      <c r="G13" s="973">
        <f t="shared" si="2"/>
        <v>259968.45000000019</v>
      </c>
    </row>
    <row r="14" spans="1:8" s="601" customFormat="1" ht="12.75" x14ac:dyDescent="0.2">
      <c r="A14" s="974" t="s">
        <v>1102</v>
      </c>
      <c r="B14" s="973">
        <f>'ETCA-II-07'!B12</f>
        <v>2761925.26</v>
      </c>
      <c r="C14" s="724">
        <v>3533950.85</v>
      </c>
      <c r="D14" s="973">
        <f t="shared" si="1"/>
        <v>6295876.1099999994</v>
      </c>
      <c r="E14" s="973">
        <v>5995036.8200000003</v>
      </c>
      <c r="F14" s="973">
        <v>5869841.0999999996</v>
      </c>
      <c r="G14" s="973">
        <f t="shared" si="2"/>
        <v>300839.28999999911</v>
      </c>
      <c r="H14" s="975"/>
    </row>
    <row r="15" spans="1:8" s="601" customFormat="1" ht="12.75" x14ac:dyDescent="0.2">
      <c r="A15" s="974" t="s">
        <v>1103</v>
      </c>
      <c r="B15" s="973">
        <f>'ETCA-II-07'!B13</f>
        <v>6827945.8399999999</v>
      </c>
      <c r="C15" s="973">
        <v>327495.92</v>
      </c>
      <c r="D15" s="973">
        <f t="shared" si="1"/>
        <v>7155441.7599999998</v>
      </c>
      <c r="E15" s="973">
        <v>6576382.8499999996</v>
      </c>
      <c r="F15" s="973">
        <v>6576382.8499999996</v>
      </c>
      <c r="G15" s="973">
        <f t="shared" si="2"/>
        <v>579058.91000000015</v>
      </c>
    </row>
    <row r="16" spans="1:8" s="601" customFormat="1" ht="12.75" x14ac:dyDescent="0.2">
      <c r="A16" s="974" t="s">
        <v>1104</v>
      </c>
      <c r="B16" s="973">
        <f>'ETCA-II-07'!B14</f>
        <v>7168210.8600000003</v>
      </c>
      <c r="C16" s="973">
        <v>225046.32</v>
      </c>
      <c r="D16" s="973">
        <f t="shared" si="1"/>
        <v>7393257.1800000006</v>
      </c>
      <c r="E16" s="973">
        <v>6669495.71</v>
      </c>
      <c r="F16" s="973">
        <v>6669495.71</v>
      </c>
      <c r="G16" s="973">
        <f t="shared" si="2"/>
        <v>723761.47000000067</v>
      </c>
    </row>
    <row r="17" spans="1:9" s="601" customFormat="1" ht="12.75" x14ac:dyDescent="0.2">
      <c r="A17" s="974" t="s">
        <v>1106</v>
      </c>
      <c r="B17" s="973">
        <f>'ETCA-II-07'!B15</f>
        <v>10928894.609999999</v>
      </c>
      <c r="C17" s="973">
        <v>1043582.1</v>
      </c>
      <c r="D17" s="973">
        <f t="shared" si="1"/>
        <v>11972476.709999999</v>
      </c>
      <c r="E17" s="973">
        <v>11494519.1</v>
      </c>
      <c r="F17" s="973">
        <v>11494519.09</v>
      </c>
      <c r="G17" s="973">
        <f t="shared" si="2"/>
        <v>477957.6099999994</v>
      </c>
    </row>
    <row r="18" spans="1:9" s="601" customFormat="1" ht="12.75" x14ac:dyDescent="0.2">
      <c r="A18" s="974" t="s">
        <v>1107</v>
      </c>
      <c r="B18" s="973">
        <f>'ETCA-II-07'!B16</f>
        <v>7278967.5899999999</v>
      </c>
      <c r="C18" s="973">
        <v>-276443.46999999997</v>
      </c>
      <c r="D18" s="973">
        <f t="shared" si="1"/>
        <v>7002524.1200000001</v>
      </c>
      <c r="E18" s="973">
        <v>5766043.21</v>
      </c>
      <c r="F18" s="973">
        <v>5721647.0800000001</v>
      </c>
      <c r="G18" s="973">
        <f t="shared" si="2"/>
        <v>1236480.9100000001</v>
      </c>
    </row>
    <row r="19" spans="1:9" s="601" customFormat="1" ht="17.25" customHeight="1" x14ac:dyDescent="0.2">
      <c r="A19" s="974" t="s">
        <v>1108</v>
      </c>
      <c r="B19" s="973">
        <f>'ETCA-II-07'!B17</f>
        <v>3314539.93</v>
      </c>
      <c r="C19" s="973">
        <v>599805.37</v>
      </c>
      <c r="D19" s="973">
        <f t="shared" si="1"/>
        <v>3914345.3000000003</v>
      </c>
      <c r="E19" s="973">
        <v>3876514.11</v>
      </c>
      <c r="F19" s="973">
        <v>3876514.11</v>
      </c>
      <c r="G19" s="973">
        <f t="shared" si="2"/>
        <v>37831.19000000041</v>
      </c>
    </row>
    <row r="20" spans="1:9" s="601" customFormat="1" ht="12.75" x14ac:dyDescent="0.2">
      <c r="A20" s="974"/>
      <c r="B20" s="973"/>
      <c r="C20" s="973"/>
      <c r="D20" s="973"/>
      <c r="E20" s="973"/>
      <c r="F20" s="973"/>
      <c r="G20" s="973"/>
    </row>
    <row r="21" spans="1:9" s="601" customFormat="1" ht="12.75" x14ac:dyDescent="0.2">
      <c r="A21" s="976" t="s">
        <v>733</v>
      </c>
      <c r="B21" s="973"/>
      <c r="C21" s="973"/>
      <c r="D21" s="973"/>
      <c r="E21" s="973"/>
      <c r="F21" s="973"/>
      <c r="G21" s="973"/>
      <c r="H21" s="1016"/>
      <c r="I21" s="1017"/>
    </row>
    <row r="22" spans="1:9" s="601" customFormat="1" ht="12.75" x14ac:dyDescent="0.2">
      <c r="A22" s="976" t="s">
        <v>734</v>
      </c>
      <c r="B22" s="973">
        <f t="shared" ref="B22:G22" si="3">SUM(B23:B29)</f>
        <v>0</v>
      </c>
      <c r="C22" s="973">
        <f t="shared" si="3"/>
        <v>4666788.0199999996</v>
      </c>
      <c r="D22" s="973">
        <f t="shared" si="3"/>
        <v>4666788.0199999996</v>
      </c>
      <c r="E22" s="973">
        <f t="shared" si="3"/>
        <v>4642587.7200000007</v>
      </c>
      <c r="F22" s="973">
        <f t="shared" si="3"/>
        <v>4642587.7200000007</v>
      </c>
      <c r="G22" s="973">
        <f t="shared" si="3"/>
        <v>24200.299999999872</v>
      </c>
      <c r="H22" s="975"/>
    </row>
    <row r="23" spans="1:9" s="601" customFormat="1" ht="13.5" x14ac:dyDescent="0.2">
      <c r="A23" s="748" t="s">
        <v>1105</v>
      </c>
      <c r="B23" s="973">
        <v>0</v>
      </c>
      <c r="C23" s="973"/>
      <c r="D23" s="973">
        <f t="shared" ref="D23:D29" si="4">B23+C23</f>
        <v>0</v>
      </c>
      <c r="E23" s="973"/>
      <c r="F23" s="973"/>
      <c r="G23" s="973">
        <f>+D23-E23</f>
        <v>0</v>
      </c>
    </row>
    <row r="24" spans="1:9" s="601" customFormat="1" ht="13.5" x14ac:dyDescent="0.2">
      <c r="A24" s="748" t="s">
        <v>1100</v>
      </c>
      <c r="B24" s="973"/>
      <c r="C24" s="973">
        <v>17352.439999999999</v>
      </c>
      <c r="D24" s="973">
        <f t="shared" si="4"/>
        <v>17352.439999999999</v>
      </c>
      <c r="E24" s="973">
        <v>0</v>
      </c>
      <c r="F24" s="973">
        <v>0</v>
      </c>
      <c r="G24" s="973">
        <f t="shared" ref="G24:G29" si="5">+D24-E24</f>
        <v>17352.439999999999</v>
      </c>
    </row>
    <row r="25" spans="1:9" s="601" customFormat="1" ht="13.5" x14ac:dyDescent="0.2">
      <c r="A25" s="748" t="s">
        <v>1102</v>
      </c>
      <c r="B25" s="973"/>
      <c r="C25" s="973">
        <v>4149960.58</v>
      </c>
      <c r="D25" s="973">
        <f t="shared" si="4"/>
        <v>4149960.58</v>
      </c>
      <c r="E25" s="973">
        <v>3976814.95</v>
      </c>
      <c r="F25" s="973">
        <v>3976814.95</v>
      </c>
      <c r="G25" s="973">
        <f t="shared" si="5"/>
        <v>173145.62999999989</v>
      </c>
    </row>
    <row r="26" spans="1:9" s="601" customFormat="1" ht="13.5" x14ac:dyDescent="0.2">
      <c r="A26" s="748" t="s">
        <v>1103</v>
      </c>
      <c r="B26" s="973"/>
      <c r="C26" s="973"/>
      <c r="D26" s="973">
        <f t="shared" si="4"/>
        <v>0</v>
      </c>
      <c r="E26" s="973"/>
      <c r="F26" s="973"/>
      <c r="G26" s="973">
        <f t="shared" si="5"/>
        <v>0</v>
      </c>
      <c r="H26" s="975"/>
    </row>
    <row r="27" spans="1:9" s="601" customFormat="1" ht="13.5" x14ac:dyDescent="0.2">
      <c r="A27" s="748" t="s">
        <v>1104</v>
      </c>
      <c r="B27" s="973"/>
      <c r="C27" s="973">
        <v>35960</v>
      </c>
      <c r="D27" s="973">
        <f t="shared" si="4"/>
        <v>35960</v>
      </c>
      <c r="E27" s="973">
        <v>35148</v>
      </c>
      <c r="F27" s="973">
        <v>35148</v>
      </c>
      <c r="G27" s="973">
        <f t="shared" si="5"/>
        <v>812</v>
      </c>
    </row>
    <row r="28" spans="1:9" s="601" customFormat="1" ht="13.5" x14ac:dyDescent="0.2">
      <c r="A28" s="748" t="s">
        <v>1106</v>
      </c>
      <c r="B28" s="973"/>
      <c r="C28" s="973">
        <v>463515</v>
      </c>
      <c r="D28" s="973">
        <f t="shared" si="4"/>
        <v>463515</v>
      </c>
      <c r="E28" s="973">
        <v>630624.77</v>
      </c>
      <c r="F28" s="973">
        <v>630624.77</v>
      </c>
      <c r="G28" s="973">
        <f t="shared" si="5"/>
        <v>-167109.77000000002</v>
      </c>
    </row>
    <row r="29" spans="1:9" s="601" customFormat="1" ht="13.5" x14ac:dyDescent="0.2">
      <c r="A29" s="748" t="s">
        <v>1107</v>
      </c>
      <c r="B29" s="973"/>
      <c r="C29" s="973"/>
      <c r="D29" s="973">
        <f t="shared" si="4"/>
        <v>0</v>
      </c>
      <c r="E29" s="973"/>
      <c r="F29" s="973"/>
      <c r="G29" s="973">
        <f t="shared" si="5"/>
        <v>0</v>
      </c>
    </row>
    <row r="30" spans="1:9" s="601" customFormat="1" ht="21.75" customHeight="1" x14ac:dyDescent="0.2">
      <c r="A30" s="748" t="s">
        <v>1108</v>
      </c>
      <c r="B30" s="973"/>
      <c r="C30" s="973"/>
      <c r="D30" s="973"/>
      <c r="E30" s="973"/>
      <c r="F30" s="973"/>
      <c r="G30" s="973"/>
    </row>
    <row r="31" spans="1:9" s="601" customFormat="1" ht="12.75" x14ac:dyDescent="0.2">
      <c r="A31" s="971" t="s">
        <v>709</v>
      </c>
      <c r="B31" s="973">
        <f>+B10+B22</f>
        <v>55323720.000000007</v>
      </c>
      <c r="C31" s="973">
        <f t="shared" ref="C31:F31" si="6">+C10+C22</f>
        <v>11444656.140000001</v>
      </c>
      <c r="D31" s="973">
        <f t="shared" si="6"/>
        <v>66768376.140000001</v>
      </c>
      <c r="E31" s="973">
        <f t="shared" si="6"/>
        <v>62149502.140000001</v>
      </c>
      <c r="F31" s="973">
        <f t="shared" si="6"/>
        <v>61804468.75</v>
      </c>
      <c r="G31" s="973">
        <f>+G10+G22</f>
        <v>4618873.9999999991</v>
      </c>
      <c r="H31" s="600" t="str">
        <f>IF((B31-'ETCA-II-07'!B32)&gt;0.9,"ERROR!!!!! EL MONTO NO COINCIDE CON LO REPORTADO EN EL FORMATO ETCA-II-07 EN EL TOTAL DEL GASTO","")</f>
        <v/>
      </c>
    </row>
    <row r="32" spans="1:9" ht="15.75" thickBot="1" x14ac:dyDescent="0.3">
      <c r="A32" s="977"/>
      <c r="B32" s="978"/>
      <c r="C32" s="978"/>
      <c r="D32" s="978"/>
      <c r="E32" s="978"/>
      <c r="F32" s="978"/>
      <c r="G32" s="978"/>
      <c r="H32" s="441" t="str">
        <f>IF((C31-'ETCA-II-07'!C32)&gt;0.9,"ERROR!!!!! EL MONTO NO COINCIDE CON LO REPORTADO EN EL FORMATO ETCA-II-07 EN EL TOTAL DEL GASTO","")</f>
        <v/>
      </c>
    </row>
    <row r="33" spans="1:8" x14ac:dyDescent="0.25">
      <c r="A33" s="486" t="s">
        <v>257</v>
      </c>
      <c r="H33" s="441" t="str">
        <f>IF((D31-'ETCA-II-07'!D32)&gt;0.9,"ERROR!!!!! EL MONTO NO COINCIDE CON LO REPORTADO EN EL FORMATO ETCA-II-07 EN EL TOTAL DEL GASTO","")</f>
        <v/>
      </c>
    </row>
    <row r="34" spans="1:8" x14ac:dyDescent="0.25">
      <c r="B34" s="1060"/>
      <c r="C34" s="968"/>
      <c r="H34" s="441" t="str">
        <f>IF((D31-'ETCA-II-07'!D32)&gt;0.9,"ERROR!!!!! EL MONTO NO COINCIDE CON LO REPORTADO EN EL FORMATO ETCA-II-07 EN EL TOTAL DEL GASTO","")</f>
        <v/>
      </c>
    </row>
    <row r="35" spans="1:8" x14ac:dyDescent="0.25">
      <c r="H35" s="441" t="str">
        <f>IF((F31-'ETCA-II-07'!F32)&gt;0.9,"ERROR!!!!! EL MONTO NO COINCIDE CON LO REPORTADO EN EL FORMATO ETCA-II-07 EN EL TOTAL DEL GASTO","")</f>
        <v/>
      </c>
    </row>
    <row r="36" spans="1:8" x14ac:dyDescent="0.25">
      <c r="H36" s="441" t="str">
        <f>IF((G31-'ETCA-II-07'!G32)&gt;0.9,"ERROR!!!!! EL MONTO NO COINCIDE CON LO REPORTADO EN EL FORMATO ETCA-II-07 EN EL TOTAL DEL GASTO","")</f>
        <v/>
      </c>
    </row>
  </sheetData>
  <mergeCells count="9">
    <mergeCell ref="A7:A8"/>
    <mergeCell ref="B7:F7"/>
    <mergeCell ref="G7:G8"/>
    <mergeCell ref="A1:G1"/>
    <mergeCell ref="A3:G3"/>
    <mergeCell ref="A4:G4"/>
    <mergeCell ref="A5:G5"/>
    <mergeCell ref="A6:G6"/>
    <mergeCell ref="A2:G2"/>
  </mergeCells>
  <pageMargins left="1.1023622047244095" right="0.70866141732283472" top="0.35433070866141736" bottom="0.35433070866141736" header="0.31496062992125984" footer="0.31496062992125984"/>
  <pageSetup scale="9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Normal="100" zoomScaleSheetLayoutView="100" workbookViewId="0">
      <selection activeCell="F15" sqref="F15"/>
    </sheetView>
  </sheetViews>
  <sheetFormatPr baseColWidth="10" defaultColWidth="11.28515625" defaultRowHeight="16.5" x14ac:dyDescent="0.25"/>
  <cols>
    <col min="1" max="1" width="39.85546875" style="258" customWidth="1"/>
    <col min="2" max="7" width="13.7109375" style="258" customWidth="1"/>
    <col min="8" max="16384" width="11.28515625" style="258"/>
  </cols>
  <sheetData>
    <row r="1" spans="1:8" x14ac:dyDescent="0.25">
      <c r="A1" s="1109" t="s">
        <v>25</v>
      </c>
      <c r="B1" s="1109"/>
      <c r="C1" s="1109"/>
      <c r="D1" s="1109"/>
      <c r="E1" s="1109"/>
      <c r="F1" s="1109"/>
      <c r="G1" s="1109"/>
    </row>
    <row r="2" spans="1:8" s="260" customFormat="1" x14ac:dyDescent="0.25">
      <c r="A2" s="1109" t="s">
        <v>565</v>
      </c>
      <c r="B2" s="1109"/>
      <c r="C2" s="1109"/>
      <c r="D2" s="1109"/>
      <c r="E2" s="1109"/>
      <c r="F2" s="1109"/>
      <c r="G2" s="1109"/>
    </row>
    <row r="3" spans="1:8" s="260" customFormat="1" x14ac:dyDescent="0.25">
      <c r="A3" s="1277" t="s">
        <v>735</v>
      </c>
      <c r="B3" s="1277"/>
      <c r="C3" s="1277"/>
      <c r="D3" s="1277"/>
      <c r="E3" s="1277"/>
      <c r="F3" s="1277"/>
      <c r="G3" s="1277"/>
    </row>
    <row r="4" spans="1:8" s="260" customFormat="1" x14ac:dyDescent="0.25">
      <c r="A4" s="1110" t="str">
        <f>'ETCA-I-01'!A3:G3</f>
        <v>Centro de Evaluacion y Control de Confianza del Estado de Sonora</v>
      </c>
      <c r="B4" s="1110"/>
      <c r="C4" s="1110"/>
      <c r="D4" s="1110"/>
      <c r="E4" s="1110"/>
      <c r="F4" s="1110"/>
      <c r="G4" s="1110"/>
    </row>
    <row r="5" spans="1:8" s="260" customFormat="1" x14ac:dyDescent="0.25">
      <c r="A5" s="1111" t="str">
        <f>'ETCA-I-03'!A4:D4</f>
        <v>Del 01 de Enero  al 31 de Diciembre de 2018</v>
      </c>
      <c r="B5" s="1111"/>
      <c r="C5" s="1111"/>
      <c r="D5" s="1111"/>
      <c r="E5" s="1111"/>
      <c r="F5" s="1111"/>
      <c r="G5" s="1111"/>
    </row>
    <row r="6" spans="1:8" s="260" customFormat="1" ht="17.25" thickBot="1" x14ac:dyDescent="0.3">
      <c r="A6" s="1228" t="s">
        <v>736</v>
      </c>
      <c r="B6" s="1228"/>
      <c r="C6" s="1228"/>
      <c r="D6" s="1228"/>
      <c r="E6" s="1228"/>
      <c r="F6" s="45"/>
      <c r="G6" s="400"/>
    </row>
    <row r="7" spans="1:8" s="269" customFormat="1" ht="53.25" customHeight="1" x14ac:dyDescent="0.25">
      <c r="A7" s="1275" t="s">
        <v>735</v>
      </c>
      <c r="B7" s="276" t="s">
        <v>569</v>
      </c>
      <c r="C7" s="276" t="s">
        <v>479</v>
      </c>
      <c r="D7" s="276" t="s">
        <v>570</v>
      </c>
      <c r="E7" s="276" t="s">
        <v>571</v>
      </c>
      <c r="F7" s="276" t="s">
        <v>572</v>
      </c>
      <c r="G7" s="277" t="s">
        <v>573</v>
      </c>
    </row>
    <row r="8" spans="1:8" s="275" customFormat="1" ht="15.75" customHeight="1" thickBot="1" x14ac:dyDescent="0.3">
      <c r="A8" s="1276"/>
      <c r="B8" s="270" t="s">
        <v>444</v>
      </c>
      <c r="C8" s="270" t="s">
        <v>445</v>
      </c>
      <c r="D8" s="270" t="s">
        <v>574</v>
      </c>
      <c r="E8" s="270" t="s">
        <v>447</v>
      </c>
      <c r="F8" s="270" t="s">
        <v>448</v>
      </c>
      <c r="G8" s="271" t="s">
        <v>575</v>
      </c>
    </row>
    <row r="9" spans="1:8" ht="30" customHeight="1" x14ac:dyDescent="0.25">
      <c r="A9" s="443"/>
      <c r="B9" s="279"/>
      <c r="C9" s="279"/>
      <c r="D9" s="279"/>
      <c r="E9" s="279"/>
      <c r="F9" s="279"/>
      <c r="G9" s="280"/>
    </row>
    <row r="10" spans="1:8" ht="30" customHeight="1" x14ac:dyDescent="0.25">
      <c r="A10" s="267" t="s">
        <v>737</v>
      </c>
      <c r="B10" s="281">
        <f>'ETCA-II-06'!B15</f>
        <v>55323720.000000007</v>
      </c>
      <c r="C10" s="281">
        <f>'ETCA-II-08'!C31</f>
        <v>11444656.140000001</v>
      </c>
      <c r="D10" s="282">
        <f>B10+C10</f>
        <v>66768376.140000008</v>
      </c>
      <c r="E10" s="281">
        <f>'ETCA-II-08'!E31</f>
        <v>62149502.140000001</v>
      </c>
      <c r="F10" s="281">
        <f>'ETCA-II-08'!F31</f>
        <v>61804468.75</v>
      </c>
      <c r="G10" s="285">
        <f>D10-E10</f>
        <v>4618874.0000000075</v>
      </c>
    </row>
    <row r="11" spans="1:8" ht="30" customHeight="1" x14ac:dyDescent="0.25">
      <c r="A11" s="267" t="s">
        <v>738</v>
      </c>
      <c r="B11" s="281"/>
      <c r="C11" s="281"/>
      <c r="D11" s="282">
        <f>B11+C11</f>
        <v>0</v>
      </c>
      <c r="E11" s="281"/>
      <c r="F11" s="281"/>
      <c r="G11" s="285">
        <f>D11-E11</f>
        <v>0</v>
      </c>
    </row>
    <row r="12" spans="1:8" ht="30" customHeight="1" x14ac:dyDescent="0.25">
      <c r="A12" s="267" t="s">
        <v>739</v>
      </c>
      <c r="B12" s="281"/>
      <c r="C12" s="281"/>
      <c r="D12" s="282">
        <f>B12+C12</f>
        <v>0</v>
      </c>
      <c r="E12" s="281"/>
      <c r="F12" s="281"/>
      <c r="G12" s="285">
        <f>D12-E12</f>
        <v>0</v>
      </c>
    </row>
    <row r="13" spans="1:8" ht="30" customHeight="1" x14ac:dyDescent="0.25">
      <c r="A13" s="267" t="s">
        <v>740</v>
      </c>
      <c r="B13" s="281"/>
      <c r="C13" s="281"/>
      <c r="D13" s="282">
        <f>B13+C13</f>
        <v>0</v>
      </c>
      <c r="E13" s="281"/>
      <c r="F13" s="281"/>
      <c r="G13" s="285">
        <f>D13-E13</f>
        <v>0</v>
      </c>
    </row>
    <row r="14" spans="1:8" ht="30" customHeight="1" thickBot="1" x14ac:dyDescent="0.3">
      <c r="A14" s="442"/>
      <c r="B14" s="749"/>
      <c r="C14" s="749"/>
      <c r="D14" s="749"/>
      <c r="E14" s="749"/>
      <c r="F14" s="749"/>
      <c r="G14" s="750"/>
    </row>
    <row r="15" spans="1:8" s="269" customFormat="1" ht="30" customHeight="1" thickBot="1" x14ac:dyDescent="0.3">
      <c r="A15" s="939" t="s">
        <v>625</v>
      </c>
      <c r="B15" s="751">
        <f>SUM(B10:B13)</f>
        <v>55323720.000000007</v>
      </c>
      <c r="C15" s="751">
        <f>SUM(C10:C13)</f>
        <v>11444656.140000001</v>
      </c>
      <c r="D15" s="751">
        <f>B15+C15</f>
        <v>66768376.140000008</v>
      </c>
      <c r="E15" s="751">
        <f>SUM(E10:E13)</f>
        <v>62149502.140000001</v>
      </c>
      <c r="F15" s="751">
        <f>SUM(F10:F13)</f>
        <v>61804468.75</v>
      </c>
      <c r="G15" s="752">
        <f>D15-E15</f>
        <v>4618874.0000000075</v>
      </c>
      <c r="H15" s="441" t="str">
        <f>IF((B15-'ETCA II-04'!B81)&gt;0.9,"ERROR!!!!! EL MONTO NO COINCIDE CON LO REPORTADO EN EL FORMATO ETCA-II-04 EN EL TOTAL APROBADO ANUAL DEL ANALÍTICO DE EGRESOS","")</f>
        <v/>
      </c>
    </row>
    <row r="16" spans="1:8" s="269" customFormat="1" ht="30" customHeight="1" x14ac:dyDescent="0.25">
      <c r="A16" s="486" t="s">
        <v>257</v>
      </c>
      <c r="B16" s="425"/>
      <c r="C16" s="425"/>
      <c r="D16" s="425"/>
      <c r="E16" s="425"/>
      <c r="F16" s="425"/>
      <c r="G16" s="425"/>
      <c r="H16" s="441" t="str">
        <f>IF((C15-'ETCA II-04'!C81)&gt;0.9,"ERROR!!!!! EL MONTO NO COINCIDE CON LO REPORTADO EN EL FORMATO ETCA-II-04 EN EL TOTAL APROBADO ANUAL DEL ANALÍTICO DE EGRESOS","")</f>
        <v/>
      </c>
    </row>
    <row r="17" spans="1:8" s="269" customFormat="1" ht="30" customHeight="1" x14ac:dyDescent="0.25">
      <c r="A17" s="424"/>
      <c r="B17" s="425"/>
      <c r="C17" s="425"/>
      <c r="D17" s="425"/>
      <c r="E17" s="425"/>
      <c r="F17" s="425"/>
      <c r="G17" s="425"/>
      <c r="H17" s="441" t="str">
        <f>IF((D15-'ETCA II-04'!D81)&gt;0.9,"ERROR!!!!! EL MONTO NO COINCIDE CON LO REPORTADO EN EL FORMATO ETCA-II-04 EN EL TOTAL APROBADO ANUAL DEL ANALÍTICO DE EGRESOS","")</f>
        <v/>
      </c>
    </row>
    <row r="18" spans="1:8" s="269" customFormat="1" ht="18" customHeight="1" x14ac:dyDescent="0.25">
      <c r="A18" s="424"/>
      <c r="B18" s="425"/>
      <c r="C18" s="425"/>
      <c r="D18" s="425"/>
      <c r="E18" s="425"/>
      <c r="F18" s="425"/>
      <c r="G18" s="425"/>
      <c r="H18" s="441" t="str">
        <f>IF((E15-'ETCA II-04'!E81)&gt;0.9,"ERROR!!!!! EL MONTO NO COINCIDE CON LO REPORTADO EN EL FORMATO ETCA-II-04 EN EL TOTAL APROBADO ANUAL DEL ANALÍTICO DE EGRESOS","")</f>
        <v/>
      </c>
    </row>
    <row r="19" spans="1:8" s="269" customFormat="1" ht="18" customHeight="1" x14ac:dyDescent="0.25">
      <c r="A19" s="424"/>
      <c r="B19" s="425"/>
      <c r="C19" s="425"/>
      <c r="D19" s="425"/>
      <c r="E19" s="425"/>
      <c r="F19" s="425"/>
      <c r="G19" s="425"/>
      <c r="H19" s="441" t="str">
        <f>IF((F15-'ETCA II-04'!F81)&gt;0.9,"ERROR!!!!! EL MONTO NO COINCIDE CON LO REPORTADO EN EL FORMATO ETCA-II-04 EN EL TOTAL APROBADO ANUAL DEL ANALÍTICO DE EGRESOS","")</f>
        <v/>
      </c>
    </row>
    <row r="20" spans="1:8" x14ac:dyDescent="0.25">
      <c r="H20" s="441" t="str">
        <f>IF((G15-'ETCA II-04'!G81)&gt;0.9,"ERROR!!!!! EL MONTO NO COINCIDE CON LO REPORTADO EN EL FORMATO ETCA-II-04 EN EL TOTAL APROBADO ANUAL DEL ANALÍTICO DE EGRESOS","")</f>
        <v/>
      </c>
    </row>
    <row r="21" spans="1:8" x14ac:dyDescent="0.25">
      <c r="H21" s="441" t="str">
        <f>IF((B21-'ETCA II-04'!B87)&gt;0.9,"ERROR!!!!! EL MONTO NO COINCIDE CON LO REPORTADO EN EL FORMATO ETCA-II-04 EN EL TOTAL APROBADO ANUAL DEL ANALÍTICO DE EGRESOS","")</f>
        <v/>
      </c>
    </row>
    <row r="22" spans="1:8" x14ac:dyDescent="0.25">
      <c r="H22" s="441"/>
    </row>
  </sheetData>
  <sheetProtection formatColumns="0" formatRows="0" insertHyperlinks="0"/>
  <mergeCells count="7">
    <mergeCell ref="A7:A8"/>
    <mergeCell ref="A5:G5"/>
    <mergeCell ref="A1:G1"/>
    <mergeCell ref="A2:G2"/>
    <mergeCell ref="A3:G3"/>
    <mergeCell ref="A4:G4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view="pageBreakPreview" zoomScaleNormal="100" zoomScaleSheetLayoutView="100" workbookViewId="0">
      <selection activeCell="F24" sqref="F24"/>
    </sheetView>
  </sheetViews>
  <sheetFormatPr baseColWidth="10" defaultColWidth="11.28515625" defaultRowHeight="16.5" x14ac:dyDescent="0.25"/>
  <cols>
    <col min="1" max="1" width="39.85546875" style="258" customWidth="1"/>
    <col min="2" max="7" width="13.7109375" style="258" customWidth="1"/>
    <col min="8" max="16384" width="11.28515625" style="258"/>
  </cols>
  <sheetData>
    <row r="1" spans="1:7" x14ac:dyDescent="0.25">
      <c r="A1" s="1277" t="s">
        <v>25</v>
      </c>
      <c r="B1" s="1277"/>
      <c r="C1" s="1277"/>
      <c r="D1" s="1277"/>
      <c r="E1" s="1277"/>
      <c r="F1" s="1277"/>
      <c r="G1" s="1277"/>
    </row>
    <row r="2" spans="1:7" x14ac:dyDescent="0.25">
      <c r="A2" s="1277" t="s">
        <v>565</v>
      </c>
      <c r="B2" s="1277"/>
      <c r="C2" s="1277"/>
      <c r="D2" s="1277"/>
      <c r="E2" s="1277"/>
      <c r="F2" s="1277"/>
      <c r="G2" s="1277"/>
    </row>
    <row r="3" spans="1:7" x14ac:dyDescent="0.25">
      <c r="A3" s="1277" t="s">
        <v>741</v>
      </c>
      <c r="B3" s="1277"/>
      <c r="C3" s="1277"/>
      <c r="D3" s="1277"/>
      <c r="E3" s="1277"/>
      <c r="F3" s="1277"/>
      <c r="G3" s="1277"/>
    </row>
    <row r="4" spans="1:7" x14ac:dyDescent="0.25">
      <c r="A4" s="1110" t="str">
        <f>'ETCA-I-01'!A3:G3</f>
        <v>Centro de Evaluacion y Control de Confianza del Estado de Sonora</v>
      </c>
      <c r="B4" s="1110"/>
      <c r="C4" s="1110"/>
      <c r="D4" s="1110"/>
      <c r="E4" s="1110"/>
      <c r="F4" s="1110"/>
      <c r="G4" s="1110"/>
    </row>
    <row r="5" spans="1:7" x14ac:dyDescent="0.25">
      <c r="A5" s="1111" t="str">
        <f>'ETCA-I-03'!A4:D4</f>
        <v>Del 01 de Enero  al 31 de Diciembre de 2018</v>
      </c>
      <c r="B5" s="1111"/>
      <c r="C5" s="1111"/>
      <c r="D5" s="1111"/>
      <c r="E5" s="1111"/>
      <c r="F5" s="1111"/>
      <c r="G5" s="1111"/>
    </row>
    <row r="6" spans="1:7" ht="17.25" thickBot="1" x14ac:dyDescent="0.3">
      <c r="A6" s="1228" t="s">
        <v>742</v>
      </c>
      <c r="B6" s="1228"/>
      <c r="C6" s="1228"/>
      <c r="D6" s="1228"/>
      <c r="E6" s="1228"/>
      <c r="F6" s="45"/>
      <c r="G6" s="400"/>
    </row>
    <row r="7" spans="1:7" s="264" customFormat="1" ht="40.5" x14ac:dyDescent="0.25">
      <c r="A7" s="1278" t="s">
        <v>261</v>
      </c>
      <c r="B7" s="283" t="s">
        <v>569</v>
      </c>
      <c r="C7" s="283" t="s">
        <v>479</v>
      </c>
      <c r="D7" s="283" t="s">
        <v>570</v>
      </c>
      <c r="E7" s="283" t="s">
        <v>571</v>
      </c>
      <c r="F7" s="283" t="s">
        <v>572</v>
      </c>
      <c r="G7" s="284" t="s">
        <v>573</v>
      </c>
    </row>
    <row r="8" spans="1:7" s="264" customFormat="1" ht="15.75" customHeight="1" thickBot="1" x14ac:dyDescent="0.3">
      <c r="A8" s="1279"/>
      <c r="B8" s="270" t="s">
        <v>444</v>
      </c>
      <c r="C8" s="270" t="s">
        <v>445</v>
      </c>
      <c r="D8" s="270" t="s">
        <v>574</v>
      </c>
      <c r="E8" s="270" t="s">
        <v>447</v>
      </c>
      <c r="F8" s="270" t="s">
        <v>448</v>
      </c>
      <c r="G8" s="271" t="s">
        <v>575</v>
      </c>
    </row>
    <row r="9" spans="1:7" x14ac:dyDescent="0.25">
      <c r="A9" s="278"/>
      <c r="B9" s="281"/>
      <c r="C9" s="281"/>
      <c r="D9" s="282"/>
      <c r="E9" s="281"/>
      <c r="F9" s="281"/>
      <c r="G9" s="285"/>
    </row>
    <row r="10" spans="1:7" ht="25.5" x14ac:dyDescent="0.25">
      <c r="A10" s="286" t="s">
        <v>743</v>
      </c>
      <c r="B10" s="281">
        <f>'ETCA-II-09'!B10</f>
        <v>55323720.000000007</v>
      </c>
      <c r="C10" s="281">
        <f>'ETCA-II-09'!C10</f>
        <v>11444656.140000001</v>
      </c>
      <c r="D10" s="282">
        <f>IF(A10="","",B10+C10)</f>
        <v>66768376.140000008</v>
      </c>
      <c r="E10" s="281">
        <f>'ETCA-II-09'!E10</f>
        <v>62149502.140000001</v>
      </c>
      <c r="F10" s="281">
        <f>'ETCA-II-09'!F10</f>
        <v>61804468.75</v>
      </c>
      <c r="G10" s="285">
        <f>IF(A10="","",D10-E10)</f>
        <v>4618874.0000000075</v>
      </c>
    </row>
    <row r="11" spans="1:7" ht="8.25" customHeight="1" x14ac:dyDescent="0.25">
      <c r="A11" s="286"/>
      <c r="B11" s="281"/>
      <c r="C11" s="281"/>
      <c r="D11" s="282" t="str">
        <f t="shared" ref="D11:D22" si="0">IF(A11="","",B11+C11)</f>
        <v/>
      </c>
      <c r="E11" s="281"/>
      <c r="F11" s="281"/>
      <c r="G11" s="285" t="str">
        <f t="shared" ref="G11:G22" si="1">IF(A11="","",D11-E11)</f>
        <v/>
      </c>
    </row>
    <row r="12" spans="1:7" x14ac:dyDescent="0.25">
      <c r="A12" s="286" t="s">
        <v>744</v>
      </c>
      <c r="B12" s="281"/>
      <c r="C12" s="281"/>
      <c r="D12" s="282">
        <f t="shared" si="0"/>
        <v>0</v>
      </c>
      <c r="E12" s="281"/>
      <c r="F12" s="281"/>
      <c r="G12" s="285">
        <f t="shared" si="1"/>
        <v>0</v>
      </c>
    </row>
    <row r="13" spans="1:7" ht="8.25" customHeight="1" x14ac:dyDescent="0.25">
      <c r="A13" s="286"/>
      <c r="B13" s="281"/>
      <c r="C13" s="281"/>
      <c r="D13" s="282" t="str">
        <f t="shared" si="0"/>
        <v/>
      </c>
      <c r="E13" s="281"/>
      <c r="F13" s="281"/>
      <c r="G13" s="285" t="str">
        <f t="shared" si="1"/>
        <v/>
      </c>
    </row>
    <row r="14" spans="1:7" ht="25.5" x14ac:dyDescent="0.25">
      <c r="A14" s="286" t="s">
        <v>745</v>
      </c>
      <c r="B14" s="281"/>
      <c r="C14" s="281"/>
      <c r="D14" s="282">
        <f t="shared" si="0"/>
        <v>0</v>
      </c>
      <c r="E14" s="281"/>
      <c r="F14" s="281"/>
      <c r="G14" s="285">
        <f t="shared" si="1"/>
        <v>0</v>
      </c>
    </row>
    <row r="15" spans="1:7" ht="8.25" customHeight="1" x14ac:dyDescent="0.25">
      <c r="A15" s="286"/>
      <c r="B15" s="281"/>
      <c r="C15" s="281"/>
      <c r="D15" s="282" t="str">
        <f t="shared" si="0"/>
        <v/>
      </c>
      <c r="E15" s="281"/>
      <c r="F15" s="281"/>
      <c r="G15" s="285" t="str">
        <f t="shared" si="1"/>
        <v/>
      </c>
    </row>
    <row r="16" spans="1:7" ht="25.5" x14ac:dyDescent="0.25">
      <c r="A16" s="286" t="s">
        <v>746</v>
      </c>
      <c r="B16" s="281"/>
      <c r="C16" s="281"/>
      <c r="D16" s="282">
        <f t="shared" si="0"/>
        <v>0</v>
      </c>
      <c r="E16" s="281"/>
      <c r="F16" s="281"/>
      <c r="G16" s="285">
        <f t="shared" si="1"/>
        <v>0</v>
      </c>
    </row>
    <row r="17" spans="1:8" ht="8.25" customHeight="1" x14ac:dyDescent="0.25">
      <c r="A17" s="286"/>
      <c r="B17" s="281"/>
      <c r="C17" s="281"/>
      <c r="D17" s="282" t="str">
        <f t="shared" si="0"/>
        <v/>
      </c>
      <c r="E17" s="281"/>
      <c r="F17" s="281"/>
      <c r="G17" s="285" t="str">
        <f t="shared" si="1"/>
        <v/>
      </c>
    </row>
    <row r="18" spans="1:8" ht="25.5" x14ac:dyDescent="0.25">
      <c r="A18" s="286" t="s">
        <v>747</v>
      </c>
      <c r="B18" s="281"/>
      <c r="C18" s="281"/>
      <c r="D18" s="282">
        <f t="shared" si="0"/>
        <v>0</v>
      </c>
      <c r="E18" s="281"/>
      <c r="F18" s="281"/>
      <c r="G18" s="285">
        <f t="shared" si="1"/>
        <v>0</v>
      </c>
    </row>
    <row r="19" spans="1:8" ht="8.25" customHeight="1" x14ac:dyDescent="0.25">
      <c r="A19" s="286"/>
      <c r="B19" s="281"/>
      <c r="C19" s="281"/>
      <c r="D19" s="282" t="str">
        <f t="shared" si="0"/>
        <v/>
      </c>
      <c r="E19" s="281"/>
      <c r="F19" s="281"/>
      <c r="G19" s="285" t="str">
        <f t="shared" si="1"/>
        <v/>
      </c>
    </row>
    <row r="20" spans="1:8" ht="25.5" x14ac:dyDescent="0.25">
      <c r="A20" s="286" t="s">
        <v>748</v>
      </c>
      <c r="B20" s="281"/>
      <c r="C20" s="281"/>
      <c r="D20" s="282">
        <f t="shared" si="0"/>
        <v>0</v>
      </c>
      <c r="E20" s="281"/>
      <c r="F20" s="281"/>
      <c r="G20" s="285">
        <f t="shared" si="1"/>
        <v>0</v>
      </c>
    </row>
    <row r="21" spans="1:8" ht="8.25" customHeight="1" x14ac:dyDescent="0.25">
      <c r="A21" s="286"/>
      <c r="B21" s="281"/>
      <c r="C21" s="281"/>
      <c r="D21" s="282" t="str">
        <f t="shared" si="0"/>
        <v/>
      </c>
      <c r="E21" s="281"/>
      <c r="F21" s="281"/>
      <c r="G21" s="285" t="str">
        <f t="shared" si="1"/>
        <v/>
      </c>
    </row>
    <row r="22" spans="1:8" ht="26.25" thickBot="1" x14ac:dyDescent="0.3">
      <c r="A22" s="286" t="s">
        <v>749</v>
      </c>
      <c r="B22" s="281"/>
      <c r="C22" s="281"/>
      <c r="D22" s="282">
        <f t="shared" si="0"/>
        <v>0</v>
      </c>
      <c r="E22" s="281"/>
      <c r="F22" s="948"/>
      <c r="G22" s="285">
        <f t="shared" si="1"/>
        <v>0</v>
      </c>
    </row>
    <row r="23" spans="1:8" ht="24.95" customHeight="1" thickBot="1" x14ac:dyDescent="0.3">
      <c r="A23" s="274" t="s">
        <v>625</v>
      </c>
      <c r="B23" s="746">
        <f>SUM(B10:B22)</f>
        <v>55323720.000000007</v>
      </c>
      <c r="C23" s="746">
        <f>SUM(C10:C22)</f>
        <v>11444656.140000001</v>
      </c>
      <c r="D23" s="746">
        <f>IF(A23="","",B23+C23)</f>
        <v>66768376.140000008</v>
      </c>
      <c r="E23" s="746">
        <f>SUM(E10:E22)</f>
        <v>62149502.140000001</v>
      </c>
      <c r="F23" s="948">
        <f>F10</f>
        <v>61804468.75</v>
      </c>
      <c r="G23" s="747">
        <f>IF(A23="","",D23-E23)</f>
        <v>4618874.0000000075</v>
      </c>
      <c r="H23" s="441" t="str">
        <f>IF((B23-'ETCA II-04'!B81)&gt;0.9,"ERROR!!!!! EL MONTO NO COINCIDE CON LO REPORTADO EN EL FORMATO ETCA-II-04 EN EL TOTAL APROBADO ANUAL DEL ANALÍTICO DE EGRESOS","")</f>
        <v/>
      </c>
    </row>
    <row r="24" spans="1:8" ht="24.95" customHeight="1" x14ac:dyDescent="0.25">
      <c r="A24" s="486" t="s">
        <v>257</v>
      </c>
      <c r="B24" s="448"/>
      <c r="C24" s="448"/>
      <c r="D24" s="448"/>
      <c r="E24" s="448"/>
      <c r="F24" s="425"/>
      <c r="G24" s="448"/>
      <c r="H24" s="441" t="str">
        <f>IF((C23-'ETCA II-04'!C81)&gt;0.9,"ERROR!!!!! EL MONTO NO COINCIDE CON LO REPORTADO EN EL FORMATO ETCA-II-04 EN EL TOTAL APROBADO ANUAL DEL ANALÍTICO DE EGRESOS","")</f>
        <v/>
      </c>
    </row>
    <row r="25" spans="1:8" ht="24.95" customHeight="1" x14ac:dyDescent="0.25">
      <c r="A25" s="426"/>
      <c r="B25" s="425"/>
      <c r="C25" s="425"/>
      <c r="D25" s="425"/>
      <c r="E25" s="425"/>
      <c r="F25" s="425"/>
      <c r="G25" s="425"/>
      <c r="H25" s="441" t="str">
        <f>IF((D23-'ETCA II-04'!D81)&gt;0.9,"ERROR!!!!! EL MONTO NO COINCIDE CON LO REPORTADO EN EL FORMATO ETCA-II-04 EN EL TOTAL APROBADO ANUAL DEL ANALÍTICO DE EGRESOS","")</f>
        <v/>
      </c>
    </row>
    <row r="26" spans="1:8" ht="24.95" customHeight="1" x14ac:dyDescent="0.25">
      <c r="A26" s="449"/>
      <c r="B26" s="428"/>
      <c r="C26" s="428"/>
      <c r="D26" s="429"/>
      <c r="E26" s="428"/>
      <c r="F26" s="428"/>
      <c r="G26" s="429"/>
      <c r="H26" s="441" t="str">
        <f>IF((E23-'ETCA II-04'!E81)&gt;0.9,"ERROR!!!!! EL MONTO NO COINCIDE CON LO REPORTADO EN EL FORMATO ETCA-II-04 EN EL TOTAL APROBADO ANUAL DEL ANALÍTICO DE EGRESOS","")</f>
        <v/>
      </c>
    </row>
    <row r="27" spans="1:8" ht="24.95" customHeight="1" x14ac:dyDescent="0.25">
      <c r="A27" s="449"/>
      <c r="B27" s="428"/>
      <c r="C27" s="428"/>
      <c r="D27" s="429"/>
      <c r="E27" s="428"/>
      <c r="F27" s="428"/>
      <c r="G27" s="429"/>
      <c r="H27" s="441" t="str">
        <f>IF((F23-'ETCA II-04'!F81)&gt;0.9,"ERROR!!!!! EL MONTO NO COINCIDE CON LO REPORTADO EN EL FORMATO ETCA-II-04 EN EL TOTAL APROBADO ANUAL DEL ANALÍTICO DE EGRESOS","")</f>
        <v/>
      </c>
    </row>
    <row r="28" spans="1:8" ht="25.5" customHeight="1" x14ac:dyDescent="0.25">
      <c r="A28" s="426"/>
      <c r="B28" s="425"/>
      <c r="C28" s="425"/>
      <c r="D28" s="425"/>
      <c r="E28" s="425"/>
      <c r="F28" s="425"/>
      <c r="G28" s="425"/>
      <c r="H28" s="441" t="str">
        <f>IF((G23-'ETCA II-04'!G81)&gt;0.9,"ERROR!!!!! EL MONTO NO COINCIDE CON LO REPORTADO EN EL FORMATO ETCA-II-04 EN EL TOTAL APROBADO ANUAL DEL ANALÍTICO DE EGRESOS","")</f>
        <v/>
      </c>
    </row>
    <row r="30" spans="1:8" x14ac:dyDescent="0.25">
      <c r="F30" s="269"/>
    </row>
    <row r="31" spans="1:8" x14ac:dyDescent="0.25">
      <c r="F31" s="269"/>
    </row>
  </sheetData>
  <sheetProtection formatColumns="0" formatRows="0" insertHyperlink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ignoredErrors>
    <ignoredError sqref="D23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13" zoomScaleNormal="100" workbookViewId="0">
      <selection activeCell="I24" sqref="I24"/>
    </sheetView>
  </sheetViews>
  <sheetFormatPr baseColWidth="10" defaultRowHeight="15" x14ac:dyDescent="0.25"/>
  <cols>
    <col min="1" max="1" width="36.7109375" customWidth="1"/>
    <col min="2" max="5" width="11.28515625"/>
    <col min="6" max="6" width="11.85546875" customWidth="1"/>
    <col min="8" max="8" width="12.7109375" bestFit="1" customWidth="1"/>
  </cols>
  <sheetData>
    <row r="1" spans="1:8" ht="16.5" x14ac:dyDescent="0.25">
      <c r="A1" s="1277" t="s">
        <v>25</v>
      </c>
      <c r="B1" s="1277"/>
      <c r="C1" s="1277"/>
      <c r="D1" s="1277"/>
      <c r="E1" s="1277"/>
      <c r="F1" s="1277"/>
      <c r="G1" s="1277"/>
    </row>
    <row r="2" spans="1:8" ht="16.5" x14ac:dyDescent="0.25">
      <c r="A2" s="1277" t="s">
        <v>565</v>
      </c>
      <c r="B2" s="1277"/>
      <c r="C2" s="1277"/>
      <c r="D2" s="1277"/>
      <c r="E2" s="1277"/>
      <c r="F2" s="1277"/>
      <c r="G2" s="1277"/>
    </row>
    <row r="3" spans="1:8" ht="16.5" x14ac:dyDescent="0.25">
      <c r="A3" s="1277" t="s">
        <v>750</v>
      </c>
      <c r="B3" s="1277"/>
      <c r="C3" s="1277"/>
      <c r="D3" s="1277"/>
      <c r="E3" s="1277"/>
      <c r="F3" s="1277"/>
      <c r="G3" s="1277"/>
    </row>
    <row r="4" spans="1:8" ht="15.75" x14ac:dyDescent="0.25">
      <c r="A4" s="1110" t="str">
        <f>'ETCA-I-01'!A3:G3</f>
        <v>Centro de Evaluacion y Control de Confianza del Estado de Sonora</v>
      </c>
      <c r="B4" s="1110"/>
      <c r="C4" s="1110"/>
      <c r="D4" s="1110"/>
      <c r="E4" s="1110"/>
      <c r="F4" s="1110"/>
      <c r="G4" s="1110"/>
    </row>
    <row r="5" spans="1:8" ht="16.5" x14ac:dyDescent="0.25">
      <c r="A5" s="1111" t="str">
        <f>'ETCA-I-03'!A4:D4</f>
        <v>Del 01 de Enero  al 31 de Diciembre de 2018</v>
      </c>
      <c r="B5" s="1111"/>
      <c r="C5" s="1111"/>
      <c r="D5" s="1111"/>
      <c r="E5" s="1111"/>
      <c r="F5" s="1111"/>
      <c r="G5" s="1111"/>
    </row>
    <row r="6" spans="1:8" ht="17.25" thickBot="1" x14ac:dyDescent="0.3">
      <c r="A6" s="143"/>
      <c r="B6" s="1280"/>
      <c r="C6" s="1280"/>
      <c r="D6" s="1280"/>
      <c r="E6" s="1280"/>
      <c r="F6" s="287"/>
      <c r="G6" s="401"/>
    </row>
    <row r="7" spans="1:8" ht="40.5" x14ac:dyDescent="0.25">
      <c r="A7" s="1278" t="s">
        <v>261</v>
      </c>
      <c r="B7" s="288" t="s">
        <v>569</v>
      </c>
      <c r="C7" s="288" t="s">
        <v>479</v>
      </c>
      <c r="D7" s="288" t="s">
        <v>570</v>
      </c>
      <c r="E7" s="288" t="s">
        <v>571</v>
      </c>
      <c r="F7" s="288" t="s">
        <v>572</v>
      </c>
      <c r="G7" s="289" t="s">
        <v>573</v>
      </c>
    </row>
    <row r="8" spans="1:8" ht="15.75" thickBot="1" x14ac:dyDescent="0.3">
      <c r="A8" s="1279"/>
      <c r="B8" s="290" t="s">
        <v>444</v>
      </c>
      <c r="C8" s="290" t="s">
        <v>445</v>
      </c>
      <c r="D8" s="290" t="s">
        <v>574</v>
      </c>
      <c r="E8" s="290" t="s">
        <v>447</v>
      </c>
      <c r="F8" s="290" t="s">
        <v>448</v>
      </c>
      <c r="G8" s="291" t="s">
        <v>575</v>
      </c>
    </row>
    <row r="9" spans="1:8" ht="16.5" x14ac:dyDescent="0.25">
      <c r="A9" s="292"/>
      <c r="B9" s="293"/>
      <c r="C9" s="293"/>
      <c r="D9" s="293"/>
      <c r="E9" s="293"/>
      <c r="F9" s="293"/>
      <c r="G9" s="294"/>
    </row>
    <row r="10" spans="1:8" x14ac:dyDescent="0.25">
      <c r="A10" s="413" t="s">
        <v>751</v>
      </c>
      <c r="B10" s="753">
        <f>SUM(B11:B18)</f>
        <v>55323720</v>
      </c>
      <c r="C10" s="753">
        <f>SUM(C11:C18)</f>
        <v>11444656.140000001</v>
      </c>
      <c r="D10" s="753">
        <f>IF(A10="","",B10+C10)</f>
        <v>66768376.140000001</v>
      </c>
      <c r="E10" s="753">
        <f>SUM(E11:E18)</f>
        <v>62149502.139999993</v>
      </c>
      <c r="F10" s="753">
        <f>SUM(F11:F18)</f>
        <v>61804468.649999999</v>
      </c>
      <c r="G10" s="754">
        <f>IF(A10="","",D10-E10)</f>
        <v>4618874.0000000075</v>
      </c>
    </row>
    <row r="11" spans="1:8" x14ac:dyDescent="0.25">
      <c r="A11" s="267" t="s">
        <v>752</v>
      </c>
      <c r="B11" s="281"/>
      <c r="C11" s="281"/>
      <c r="D11" s="282">
        <f t="shared" ref="D11:D44" si="0">IF(A11="","",B11+C11)</f>
        <v>0</v>
      </c>
      <c r="E11" s="281"/>
      <c r="F11" s="281"/>
      <c r="G11" s="285">
        <f>IF(A11="","",D11-E11)</f>
        <v>0</v>
      </c>
      <c r="H11" s="901"/>
    </row>
    <row r="12" spans="1:8" x14ac:dyDescent="0.25">
      <c r="A12" s="267" t="s">
        <v>753</v>
      </c>
      <c r="B12" s="281"/>
      <c r="C12" s="281"/>
      <c r="D12" s="282">
        <f t="shared" si="0"/>
        <v>0</v>
      </c>
      <c r="E12" s="281"/>
      <c r="F12" s="281"/>
      <c r="G12" s="285">
        <f t="shared" ref="G12:G44" si="1">IF(A12="","",D12-E12)</f>
        <v>0</v>
      </c>
    </row>
    <row r="13" spans="1:8" x14ac:dyDescent="0.25">
      <c r="A13" s="267" t="s">
        <v>754</v>
      </c>
      <c r="B13" s="281"/>
      <c r="C13" s="281"/>
      <c r="D13" s="282">
        <f t="shared" si="0"/>
        <v>0</v>
      </c>
      <c r="E13" s="281"/>
      <c r="F13" s="281"/>
      <c r="G13" s="285">
        <f t="shared" si="1"/>
        <v>0</v>
      </c>
    </row>
    <row r="14" spans="1:8" x14ac:dyDescent="0.25">
      <c r="A14" s="267" t="s">
        <v>755</v>
      </c>
      <c r="B14" s="281"/>
      <c r="C14" s="281"/>
      <c r="D14" s="282">
        <f t="shared" si="0"/>
        <v>0</v>
      </c>
      <c r="E14" s="281"/>
      <c r="F14" s="281"/>
      <c r="G14" s="285">
        <f t="shared" si="1"/>
        <v>0</v>
      </c>
    </row>
    <row r="15" spans="1:8" x14ac:dyDescent="0.25">
      <c r="A15" s="267" t="s">
        <v>756</v>
      </c>
      <c r="B15" s="281"/>
      <c r="C15" s="281"/>
      <c r="D15" s="282">
        <f t="shared" si="0"/>
        <v>0</v>
      </c>
      <c r="E15" s="281"/>
      <c r="F15" s="281"/>
      <c r="G15" s="285">
        <f t="shared" si="1"/>
        <v>0</v>
      </c>
    </row>
    <row r="16" spans="1:8" x14ac:dyDescent="0.25">
      <c r="A16" s="267" t="s">
        <v>757</v>
      </c>
      <c r="B16" s="281"/>
      <c r="C16" s="281"/>
      <c r="D16" s="282">
        <f t="shared" si="0"/>
        <v>0</v>
      </c>
      <c r="E16" s="281"/>
      <c r="F16" s="281"/>
      <c r="G16" s="285">
        <f t="shared" si="1"/>
        <v>0</v>
      </c>
    </row>
    <row r="17" spans="1:7" x14ac:dyDescent="0.25">
      <c r="A17" s="267" t="s">
        <v>758</v>
      </c>
      <c r="B17" s="281">
        <f>'ETCA II-04'!B81</f>
        <v>55323720</v>
      </c>
      <c r="C17" s="281">
        <f>'ETCA II-04'!C81</f>
        <v>11444656.140000001</v>
      </c>
      <c r="D17" s="282">
        <f t="shared" si="0"/>
        <v>66768376.140000001</v>
      </c>
      <c r="E17" s="281">
        <f>'ETCA II-04'!E81</f>
        <v>62149502.139999993</v>
      </c>
      <c r="F17" s="281">
        <f>'ETCA II-04'!F81</f>
        <v>61804468.649999999</v>
      </c>
      <c r="G17" s="285">
        <f t="shared" si="1"/>
        <v>4618874.0000000075</v>
      </c>
    </row>
    <row r="18" spans="1:7" x14ac:dyDescent="0.25">
      <c r="A18" s="267" t="s">
        <v>600</v>
      </c>
      <c r="B18" s="281"/>
      <c r="C18" s="281"/>
      <c r="D18" s="282">
        <f t="shared" si="0"/>
        <v>0</v>
      </c>
      <c r="E18" s="281"/>
      <c r="F18" s="281"/>
      <c r="G18" s="285">
        <f t="shared" si="1"/>
        <v>0</v>
      </c>
    </row>
    <row r="19" spans="1:7" x14ac:dyDescent="0.25">
      <c r="A19" s="278"/>
      <c r="B19" s="281"/>
      <c r="C19" s="281"/>
      <c r="D19" s="282" t="str">
        <f t="shared" si="0"/>
        <v/>
      </c>
      <c r="E19" s="281"/>
      <c r="F19" s="281"/>
      <c r="G19" s="285" t="str">
        <f t="shared" si="1"/>
        <v/>
      </c>
    </row>
    <row r="20" spans="1:7" x14ac:dyDescent="0.25">
      <c r="A20" s="413" t="s">
        <v>759</v>
      </c>
      <c r="B20" s="753">
        <f>SUM(B21:B27)</f>
        <v>0</v>
      </c>
      <c r="C20" s="753">
        <f>SUM(C21:C27)</f>
        <v>0</v>
      </c>
      <c r="D20" s="753">
        <f t="shared" si="0"/>
        <v>0</v>
      </c>
      <c r="E20" s="753">
        <f>SUM(E21:E27)</f>
        <v>0</v>
      </c>
      <c r="F20" s="753">
        <f>SUM(F21:F27)</f>
        <v>0</v>
      </c>
      <c r="G20" s="754">
        <f t="shared" si="1"/>
        <v>0</v>
      </c>
    </row>
    <row r="21" spans="1:7" x14ac:dyDescent="0.25">
      <c r="A21" s="267" t="s">
        <v>760</v>
      </c>
      <c r="B21" s="281"/>
      <c r="C21" s="281"/>
      <c r="D21" s="282">
        <f t="shared" si="0"/>
        <v>0</v>
      </c>
      <c r="E21" s="281"/>
      <c r="F21" s="281"/>
      <c r="G21" s="285">
        <f t="shared" si="1"/>
        <v>0</v>
      </c>
    </row>
    <row r="22" spans="1:7" x14ac:dyDescent="0.25">
      <c r="A22" s="267" t="s">
        <v>761</v>
      </c>
      <c r="B22" s="281"/>
      <c r="C22" s="281"/>
      <c r="D22" s="282">
        <f t="shared" si="0"/>
        <v>0</v>
      </c>
      <c r="E22" s="281"/>
      <c r="F22" s="281"/>
      <c r="G22" s="285">
        <f t="shared" si="1"/>
        <v>0</v>
      </c>
    </row>
    <row r="23" spans="1:7" x14ac:dyDescent="0.25">
      <c r="A23" s="267" t="s">
        <v>762</v>
      </c>
      <c r="B23" s="281"/>
      <c r="C23" s="281"/>
      <c r="D23" s="282">
        <f t="shared" si="0"/>
        <v>0</v>
      </c>
      <c r="E23" s="281"/>
      <c r="F23" s="281"/>
      <c r="G23" s="285">
        <f t="shared" si="1"/>
        <v>0</v>
      </c>
    </row>
    <row r="24" spans="1:7" ht="25.5" x14ac:dyDescent="0.25">
      <c r="A24" s="267" t="s">
        <v>763</v>
      </c>
      <c r="B24" s="281"/>
      <c r="C24" s="281"/>
      <c r="D24" s="282">
        <f t="shared" si="0"/>
        <v>0</v>
      </c>
      <c r="E24" s="281"/>
      <c r="F24" s="281"/>
      <c r="G24" s="285">
        <f t="shared" si="1"/>
        <v>0</v>
      </c>
    </row>
    <row r="25" spans="1:7" x14ac:dyDescent="0.25">
      <c r="A25" s="267" t="s">
        <v>764</v>
      </c>
      <c r="B25" s="281"/>
      <c r="C25" s="281"/>
      <c r="D25" s="282">
        <f t="shared" si="0"/>
        <v>0</v>
      </c>
      <c r="E25" s="281"/>
      <c r="F25" s="281"/>
      <c r="G25" s="285">
        <f t="shared" si="1"/>
        <v>0</v>
      </c>
    </row>
    <row r="26" spans="1:7" x14ac:dyDescent="0.25">
      <c r="A26" s="267" t="s">
        <v>765</v>
      </c>
      <c r="B26" s="281"/>
      <c r="C26" s="281"/>
      <c r="D26" s="282">
        <f t="shared" si="0"/>
        <v>0</v>
      </c>
      <c r="E26" s="281"/>
      <c r="F26" s="281"/>
      <c r="G26" s="285">
        <f t="shared" si="1"/>
        <v>0</v>
      </c>
    </row>
    <row r="27" spans="1:7" x14ac:dyDescent="0.25">
      <c r="A27" s="267" t="s">
        <v>766</v>
      </c>
      <c r="B27" s="281"/>
      <c r="C27" s="281"/>
      <c r="D27" s="282">
        <f t="shared" si="0"/>
        <v>0</v>
      </c>
      <c r="E27" s="281"/>
      <c r="F27" s="281"/>
      <c r="G27" s="285">
        <f t="shared" si="1"/>
        <v>0</v>
      </c>
    </row>
    <row r="28" spans="1:7" x14ac:dyDescent="0.25">
      <c r="A28" s="278"/>
      <c r="B28" s="281"/>
      <c r="C28" s="281"/>
      <c r="D28" s="282" t="str">
        <f t="shared" si="0"/>
        <v/>
      </c>
      <c r="E28" s="281"/>
      <c r="F28" s="281"/>
      <c r="G28" s="285" t="str">
        <f t="shared" si="1"/>
        <v/>
      </c>
    </row>
    <row r="29" spans="1:7" x14ac:dyDescent="0.25">
      <c r="A29" s="413" t="s">
        <v>767</v>
      </c>
      <c r="B29" s="753">
        <f>SUM(B30:B38)</f>
        <v>0</v>
      </c>
      <c r="C29" s="753">
        <f>SUM(C30:C38)</f>
        <v>0</v>
      </c>
      <c r="D29" s="753">
        <f t="shared" si="0"/>
        <v>0</v>
      </c>
      <c r="E29" s="753">
        <f>SUM(E30:E38)</f>
        <v>0</v>
      </c>
      <c r="F29" s="753">
        <f>SUM(F30:F38)</f>
        <v>0</v>
      </c>
      <c r="G29" s="754">
        <f t="shared" si="1"/>
        <v>0</v>
      </c>
    </row>
    <row r="30" spans="1:7" ht="25.5" x14ac:dyDescent="0.25">
      <c r="A30" s="267" t="s">
        <v>768</v>
      </c>
      <c r="B30" s="281"/>
      <c r="C30" s="281"/>
      <c r="D30" s="282">
        <f t="shared" si="0"/>
        <v>0</v>
      </c>
      <c r="E30" s="281"/>
      <c r="F30" s="281"/>
      <c r="G30" s="285">
        <f t="shared" si="1"/>
        <v>0</v>
      </c>
    </row>
    <row r="31" spans="1:7" x14ac:dyDescent="0.25">
      <c r="A31" s="267" t="s">
        <v>769</v>
      </c>
      <c r="B31" s="281"/>
      <c r="C31" s="281"/>
      <c r="D31" s="282">
        <f t="shared" si="0"/>
        <v>0</v>
      </c>
      <c r="E31" s="281"/>
      <c r="F31" s="281"/>
      <c r="G31" s="285">
        <f t="shared" si="1"/>
        <v>0</v>
      </c>
    </row>
    <row r="32" spans="1:7" x14ac:dyDescent="0.25">
      <c r="A32" s="267" t="s">
        <v>770</v>
      </c>
      <c r="B32" s="281"/>
      <c r="C32" s="281"/>
      <c r="D32" s="282">
        <f t="shared" si="0"/>
        <v>0</v>
      </c>
      <c r="E32" s="281"/>
      <c r="F32" s="281"/>
      <c r="G32" s="285">
        <f t="shared" si="1"/>
        <v>0</v>
      </c>
    </row>
    <row r="33" spans="1:8" x14ac:dyDescent="0.25">
      <c r="A33" s="267" t="s">
        <v>771</v>
      </c>
      <c r="B33" s="281"/>
      <c r="C33" s="281"/>
      <c r="D33" s="282">
        <f t="shared" si="0"/>
        <v>0</v>
      </c>
      <c r="E33" s="281"/>
      <c r="F33" s="281"/>
      <c r="G33" s="285">
        <f t="shared" si="1"/>
        <v>0</v>
      </c>
    </row>
    <row r="34" spans="1:8" x14ac:dyDescent="0.25">
      <c r="A34" s="267" t="s">
        <v>772</v>
      </c>
      <c r="B34" s="281"/>
      <c r="C34" s="281"/>
      <c r="D34" s="282">
        <f t="shared" si="0"/>
        <v>0</v>
      </c>
      <c r="E34" s="281"/>
      <c r="F34" s="281"/>
      <c r="G34" s="285">
        <f t="shared" si="1"/>
        <v>0</v>
      </c>
    </row>
    <row r="35" spans="1:8" x14ac:dyDescent="0.25">
      <c r="A35" s="267" t="s">
        <v>773</v>
      </c>
      <c r="B35" s="281"/>
      <c r="C35" s="281"/>
      <c r="D35" s="282">
        <f t="shared" si="0"/>
        <v>0</v>
      </c>
      <c r="E35" s="281"/>
      <c r="F35" s="281"/>
      <c r="G35" s="285">
        <f t="shared" si="1"/>
        <v>0</v>
      </c>
    </row>
    <row r="36" spans="1:8" x14ac:dyDescent="0.25">
      <c r="A36" s="267" t="s">
        <v>774</v>
      </c>
      <c r="B36" s="281"/>
      <c r="C36" s="281"/>
      <c r="D36" s="282">
        <f t="shared" si="0"/>
        <v>0</v>
      </c>
      <c r="E36" s="281"/>
      <c r="F36" s="281"/>
      <c r="G36" s="285">
        <f t="shared" si="1"/>
        <v>0</v>
      </c>
    </row>
    <row r="37" spans="1:8" x14ac:dyDescent="0.25">
      <c r="A37" s="267" t="s">
        <v>775</v>
      </c>
      <c r="B37" s="281"/>
      <c r="C37" s="281"/>
      <c r="D37" s="282">
        <f t="shared" si="0"/>
        <v>0</v>
      </c>
      <c r="E37" s="281"/>
      <c r="F37" s="281"/>
      <c r="G37" s="285">
        <f t="shared" si="1"/>
        <v>0</v>
      </c>
    </row>
    <row r="38" spans="1:8" x14ac:dyDescent="0.25">
      <c r="A38" s="267" t="s">
        <v>776</v>
      </c>
      <c r="B38" s="281"/>
      <c r="C38" s="281"/>
      <c r="D38" s="282">
        <f t="shared" si="0"/>
        <v>0</v>
      </c>
      <c r="E38" s="281"/>
      <c r="F38" s="281"/>
      <c r="G38" s="285">
        <f t="shared" si="1"/>
        <v>0</v>
      </c>
    </row>
    <row r="39" spans="1:8" x14ac:dyDescent="0.25">
      <c r="A39" s="278"/>
      <c r="B39" s="281"/>
      <c r="C39" s="281"/>
      <c r="D39" s="282" t="str">
        <f t="shared" si="0"/>
        <v/>
      </c>
      <c r="E39" s="281"/>
      <c r="F39" s="281"/>
      <c r="G39" s="285" t="str">
        <f t="shared" si="1"/>
        <v/>
      </c>
    </row>
    <row r="40" spans="1:8" x14ac:dyDescent="0.25">
      <c r="A40" s="413" t="s">
        <v>777</v>
      </c>
      <c r="B40" s="753">
        <f>SUM(B41:B44)</f>
        <v>0</v>
      </c>
      <c r="C40" s="753">
        <f>SUM(C41:C44)</f>
        <v>0</v>
      </c>
      <c r="D40" s="753">
        <f t="shared" si="0"/>
        <v>0</v>
      </c>
      <c r="E40" s="753">
        <f>SUM(E41:E44)</f>
        <v>0</v>
      </c>
      <c r="F40" s="753">
        <f>SUM(F41:F44)</f>
        <v>0</v>
      </c>
      <c r="G40" s="754">
        <f t="shared" si="1"/>
        <v>0</v>
      </c>
    </row>
    <row r="41" spans="1:8" ht="25.5" x14ac:dyDescent="0.25">
      <c r="A41" s="414" t="s">
        <v>778</v>
      </c>
      <c r="B41" s="281">
        <v>0</v>
      </c>
      <c r="C41" s="281">
        <v>0</v>
      </c>
      <c r="D41" s="282">
        <f t="shared" si="0"/>
        <v>0</v>
      </c>
      <c r="E41" s="281">
        <v>0</v>
      </c>
      <c r="F41" s="281">
        <v>0</v>
      </c>
      <c r="G41" s="285">
        <f t="shared" si="1"/>
        <v>0</v>
      </c>
    </row>
    <row r="42" spans="1:8" ht="25.5" x14ac:dyDescent="0.25">
      <c r="A42" s="414" t="s">
        <v>779</v>
      </c>
      <c r="B42" s="281"/>
      <c r="C42" s="281"/>
      <c r="D42" s="282">
        <f t="shared" si="0"/>
        <v>0</v>
      </c>
      <c r="E42" s="281"/>
      <c r="F42" s="281"/>
      <c r="G42" s="285">
        <f t="shared" si="1"/>
        <v>0</v>
      </c>
    </row>
    <row r="43" spans="1:8" x14ac:dyDescent="0.25">
      <c r="A43" s="267" t="s">
        <v>780</v>
      </c>
      <c r="B43" s="281"/>
      <c r="C43" s="281"/>
      <c r="D43" s="282">
        <f t="shared" si="0"/>
        <v>0</v>
      </c>
      <c r="E43" s="281"/>
      <c r="F43" s="281"/>
      <c r="G43" s="285">
        <f t="shared" si="1"/>
        <v>0</v>
      </c>
    </row>
    <row r="44" spans="1:8" ht="15.75" thickBot="1" x14ac:dyDescent="0.3">
      <c r="A44" s="267" t="s">
        <v>781</v>
      </c>
      <c r="B44" s="281"/>
      <c r="C44" s="281"/>
      <c r="D44" s="282">
        <f t="shared" si="0"/>
        <v>0</v>
      </c>
      <c r="E44" s="281"/>
      <c r="F44" s="281"/>
      <c r="G44" s="285">
        <f t="shared" si="1"/>
        <v>0</v>
      </c>
    </row>
    <row r="45" spans="1:8" ht="15.75" thickBot="1" x14ac:dyDescent="0.3">
      <c r="A45" s="274" t="s">
        <v>625</v>
      </c>
      <c r="B45" s="755">
        <f>SUM(B10,B20,B29,B40)</f>
        <v>55323720</v>
      </c>
      <c r="C45" s="755">
        <f>SUM(C10,C20,C29,C40)</f>
        <v>11444656.140000001</v>
      </c>
      <c r="D45" s="755">
        <f>IF(A45="","",B45+C45)</f>
        <v>66768376.140000001</v>
      </c>
      <c r="E45" s="755">
        <f>SUM(E10,E20,E29,E40)</f>
        <v>62149502.139999993</v>
      </c>
      <c r="F45" s="755">
        <f>SUM(F10,F20,F29,F40)</f>
        <v>61804468.649999999</v>
      </c>
      <c r="G45" s="756">
        <f>IF(A45="","",D45-E45)</f>
        <v>4618874.0000000075</v>
      </c>
      <c r="H45" s="441" t="str">
        <f>IF((B45-'ETCA II-04'!B81)&gt;0.9,"ERROR!!!!! EL MONTO NO COINCIDE CON LO REPORTADO EN EL FORMATO ETCA-II-04 EN EL TOTAL APROBADO ANUAL DEL ANALÍTICO DE EGRESOS","")</f>
        <v/>
      </c>
    </row>
    <row r="46" spans="1:8" x14ac:dyDescent="0.25">
      <c r="A46" s="486" t="s">
        <v>257</v>
      </c>
      <c r="B46" s="429"/>
      <c r="C46" s="429"/>
      <c r="D46" s="429"/>
      <c r="E46" s="429"/>
      <c r="F46" s="429"/>
      <c r="G46" s="429"/>
      <c r="H46" s="441" t="str">
        <f>IF((C45-'ETCA II-04'!C81)&gt;0.9,"ERROR!!!!! EL MONTO NO COINCIDE CON LO REPORTADO EN EL FORMATO ETCA-II-04 EN EL TOTAL DE AMPLIACIONES/REDUCCIONES PRESENTADO EN EL ANALÍTICO DE EGRESOS","")</f>
        <v/>
      </c>
    </row>
    <row r="47" spans="1:8" x14ac:dyDescent="0.25">
      <c r="A47" s="426"/>
      <c r="B47" s="429"/>
      <c r="C47" s="429"/>
      <c r="D47" s="429"/>
      <c r="E47" s="429"/>
      <c r="F47" s="429"/>
      <c r="G47" s="429"/>
      <c r="H47" s="441" t="str">
        <f>IF((D45-'ETCA II-04'!D81)&gt;0.9,"ERROR!!!!! EL MONTO NO COINCIDE CON LO REPORTADO EN EL FORMATO ETCA-II-04 EN EL TOTAL MODIFICADO ANUAL PRESENTADO EN EL ANALÍTICO DE EGRESOS","")</f>
        <v/>
      </c>
    </row>
    <row r="48" spans="1:8" x14ac:dyDescent="0.25">
      <c r="A48" s="427"/>
      <c r="B48" s="428"/>
      <c r="C48" s="428"/>
      <c r="D48" s="429"/>
      <c r="E48" s="428"/>
      <c r="F48" s="428"/>
      <c r="G48" s="429"/>
      <c r="H48" s="441" t="str">
        <f>IF((E45-'ETCA II-04'!E81)&gt;0.9,"ERROR!!!!! EL MONTO NO COINCIDE CON LO REPORTADO EN EL FORMATO ETCA-II-04 EN EL TOTAL DEVENGADO ANUAL PRESENTADO EN EL ANALÍTICO DE EGRESOS","")</f>
        <v/>
      </c>
    </row>
    <row r="49" spans="1:8" x14ac:dyDescent="0.25">
      <c r="A49" s="426"/>
      <c r="B49" s="429"/>
      <c r="C49" s="429"/>
      <c r="D49" s="429"/>
      <c r="E49" s="429"/>
      <c r="F49" s="429"/>
      <c r="G49" s="429"/>
      <c r="H49" s="441" t="str">
        <f>IF((F45-'ETCA II-04'!F81)&gt;0.9,"ERROR!!!!! EL MONTO NO COINCIDE CON LO REPORTADO EN EL FORMATO ETCA-II-04 EN EL TOTAL PAGADO ANUAL PRESENTADO EN EL ANALÍTICO DE EGRESOS","")</f>
        <v/>
      </c>
    </row>
    <row r="50" spans="1:8" x14ac:dyDescent="0.25">
      <c r="H50" s="441" t="str">
        <f>IF((G45-'ETCA II-04'!G81)&gt;0.9,"ERROR!!!!! EL MONTO NO COINCIDE CON LO REPORTADO EN EL FORMATO ETCA-II-04 EN EL TOTAL SUBEJERCICIO PRESENTADO EN EL ANALÍTICO DE EGRESOS","")</f>
        <v/>
      </c>
    </row>
  </sheetData>
  <sheetProtection formatColumns="0" formatRows="0"/>
  <mergeCells count="7">
    <mergeCell ref="A7:A8"/>
    <mergeCell ref="A1:G1"/>
    <mergeCell ref="A2:G2"/>
    <mergeCell ref="A3:G3"/>
    <mergeCell ref="A4:G4"/>
    <mergeCell ref="A5:G5"/>
    <mergeCell ref="B6:E6"/>
  </mergeCells>
  <pageMargins left="0.7" right="0.7" top="0.75" bottom="0.75" header="0.3" footer="0.3"/>
  <pageSetup scale="83" orientation="portrait" r:id="rId1"/>
  <rowBreaks count="1" manualBreakCount="1">
    <brk id="51" max="6" man="1"/>
  </rowBreaks>
  <colBreaks count="1" manualBreakCount="1">
    <brk id="7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55" zoomScaleNormal="100" workbookViewId="0">
      <selection activeCell="K23" sqref="K23"/>
    </sheetView>
  </sheetViews>
  <sheetFormatPr baseColWidth="10" defaultColWidth="11.42578125" defaultRowHeight="15" x14ac:dyDescent="0.25"/>
  <cols>
    <col min="1" max="1" width="4.42578125" customWidth="1"/>
    <col min="2" max="2" width="60.5703125" customWidth="1"/>
  </cols>
  <sheetData>
    <row r="1" spans="1:8" s="568" customFormat="1" ht="15.75" x14ac:dyDescent="0.25">
      <c r="A1" s="1244" t="s">
        <v>25</v>
      </c>
      <c r="B1" s="1245"/>
      <c r="C1" s="1245"/>
      <c r="D1" s="1245"/>
      <c r="E1" s="1245"/>
      <c r="F1" s="1245"/>
      <c r="G1" s="1245"/>
      <c r="H1" s="1246"/>
    </row>
    <row r="2" spans="1:8" s="568" customFormat="1" ht="12" customHeight="1" x14ac:dyDescent="0.25">
      <c r="A2" s="1247" t="str">
        <f>'ETCA-I-01'!A3:G3</f>
        <v>Centro de Evaluacion y Control de Confianza del Estado de Sonora</v>
      </c>
      <c r="B2" s="1248"/>
      <c r="C2" s="1248"/>
      <c r="D2" s="1248"/>
      <c r="E2" s="1248"/>
      <c r="F2" s="1248"/>
      <c r="G2" s="1248"/>
      <c r="H2" s="1249"/>
    </row>
    <row r="3" spans="1:8" s="568" customFormat="1" x14ac:dyDescent="0.25">
      <c r="A3" s="1291" t="s">
        <v>626</v>
      </c>
      <c r="B3" s="1292"/>
      <c r="C3" s="1292"/>
      <c r="D3" s="1292"/>
      <c r="E3" s="1292"/>
      <c r="F3" s="1292"/>
      <c r="G3" s="1292"/>
      <c r="H3" s="1293"/>
    </row>
    <row r="4" spans="1:8" s="568" customFormat="1" ht="11.25" customHeight="1" x14ac:dyDescent="0.25">
      <c r="A4" s="1291" t="s">
        <v>750</v>
      </c>
      <c r="B4" s="1292"/>
      <c r="C4" s="1292"/>
      <c r="D4" s="1292"/>
      <c r="E4" s="1292"/>
      <c r="F4" s="1292"/>
      <c r="G4" s="1292"/>
      <c r="H4" s="1293"/>
    </row>
    <row r="5" spans="1:8" s="568" customFormat="1" ht="11.25" customHeight="1" x14ac:dyDescent="0.25">
      <c r="A5" s="1291" t="str">
        <f>'ETCA-I-03'!A4:D4</f>
        <v>Del 01 de Enero  al 31 de Diciembre de 2018</v>
      </c>
      <c r="B5" s="1292"/>
      <c r="C5" s="1292"/>
      <c r="D5" s="1292"/>
      <c r="E5" s="1292"/>
      <c r="F5" s="1292"/>
      <c r="G5" s="1292"/>
      <c r="H5" s="1293"/>
    </row>
    <row r="6" spans="1:8" s="568" customFormat="1" ht="12.75" customHeight="1" thickBot="1" x14ac:dyDescent="0.3">
      <c r="A6" s="1289" t="s">
        <v>89</v>
      </c>
      <c r="B6" s="1294"/>
      <c r="C6" s="1294"/>
      <c r="D6" s="1294"/>
      <c r="E6" s="1294"/>
      <c r="F6" s="1294"/>
      <c r="G6" s="1294"/>
      <c r="H6" s="1295"/>
    </row>
    <row r="7" spans="1:8" s="568" customFormat="1" ht="15.75" thickBot="1" x14ac:dyDescent="0.3">
      <c r="A7" s="1287" t="s">
        <v>90</v>
      </c>
      <c r="B7" s="1288"/>
      <c r="C7" s="1260" t="s">
        <v>628</v>
      </c>
      <c r="D7" s="1261"/>
      <c r="E7" s="1261"/>
      <c r="F7" s="1261"/>
      <c r="G7" s="1262"/>
      <c r="H7" s="1258" t="s">
        <v>629</v>
      </c>
    </row>
    <row r="8" spans="1:8" s="568" customFormat="1" ht="26.25" thickBot="1" x14ac:dyDescent="0.3">
      <c r="A8" s="1289"/>
      <c r="B8" s="1290"/>
      <c r="C8" s="659" t="s">
        <v>630</v>
      </c>
      <c r="D8" s="659" t="s">
        <v>631</v>
      </c>
      <c r="E8" s="659" t="s">
        <v>632</v>
      </c>
      <c r="F8" s="659" t="s">
        <v>481</v>
      </c>
      <c r="G8" s="659" t="s">
        <v>730</v>
      </c>
      <c r="H8" s="1259"/>
    </row>
    <row r="9" spans="1:8" x14ac:dyDescent="0.25">
      <c r="A9" s="1281"/>
      <c r="B9" s="1282"/>
      <c r="C9" s="646"/>
      <c r="D9" s="646"/>
      <c r="E9" s="646"/>
      <c r="F9" s="646"/>
      <c r="G9" s="646"/>
      <c r="H9" s="646"/>
    </row>
    <row r="10" spans="1:8" ht="16.5" customHeight="1" x14ac:dyDescent="0.25">
      <c r="A10" s="1283" t="s">
        <v>782</v>
      </c>
      <c r="B10" s="1284"/>
      <c r="C10" s="584">
        <f>+C11+C21+C30+C41</f>
        <v>55323720</v>
      </c>
      <c r="D10" s="584">
        <f t="shared" ref="D10:H10" si="0">+D11+D21+D30+D41</f>
        <v>6777868.1200000001</v>
      </c>
      <c r="E10" s="584">
        <f t="shared" si="0"/>
        <v>62101588.119999997</v>
      </c>
      <c r="F10" s="584">
        <f t="shared" si="0"/>
        <v>57506914.420000002</v>
      </c>
      <c r="G10" s="584">
        <f t="shared" si="0"/>
        <v>57161881.030000001</v>
      </c>
      <c r="H10" s="584">
        <f t="shared" si="0"/>
        <v>4594673.6999999955</v>
      </c>
    </row>
    <row r="11" spans="1:8" x14ac:dyDescent="0.25">
      <c r="A11" s="1285" t="s">
        <v>783</v>
      </c>
      <c r="B11" s="1286"/>
      <c r="C11" s="602">
        <f>SUM(C12:C19)</f>
        <v>55323720</v>
      </c>
      <c r="D11" s="602">
        <f t="shared" ref="D11:H11" si="1">SUM(D12:D19)</f>
        <v>6777868.1200000001</v>
      </c>
      <c r="E11" s="602">
        <f t="shared" si="1"/>
        <v>62101588.119999997</v>
      </c>
      <c r="F11" s="602">
        <f t="shared" si="1"/>
        <v>57506914.420000002</v>
      </c>
      <c r="G11" s="602">
        <f t="shared" si="1"/>
        <v>57161881.030000001</v>
      </c>
      <c r="H11" s="602">
        <f t="shared" si="1"/>
        <v>4594673.6999999955</v>
      </c>
    </row>
    <row r="12" spans="1:8" x14ac:dyDescent="0.25">
      <c r="A12" s="603"/>
      <c r="B12" s="604" t="s">
        <v>784</v>
      </c>
      <c r="C12" s="605">
        <f>'ETCA-II-11'!B11</f>
        <v>0</v>
      </c>
      <c r="D12" s="605">
        <f>'ETCA-II-11'!C11</f>
        <v>0</v>
      </c>
      <c r="E12" s="602">
        <f>C12+D12</f>
        <v>0</v>
      </c>
      <c r="F12" s="605">
        <f>'ETCA-II-11'!E11</f>
        <v>0</v>
      </c>
      <c r="G12" s="605">
        <f>'ETCA-II-11'!F11</f>
        <v>0</v>
      </c>
      <c r="H12" s="602">
        <f>+E12-F12</f>
        <v>0</v>
      </c>
    </row>
    <row r="13" spans="1:8" x14ac:dyDescent="0.25">
      <c r="A13" s="603"/>
      <c r="B13" s="604" t="s">
        <v>785</v>
      </c>
      <c r="C13" s="605"/>
      <c r="D13" s="605"/>
      <c r="E13" s="602">
        <f t="shared" ref="E13:E19" si="2">C13+D13</f>
        <v>0</v>
      </c>
      <c r="F13" s="605"/>
      <c r="G13" s="605"/>
      <c r="H13" s="602">
        <f t="shared" ref="H13:H28" si="3">+E13-F13</f>
        <v>0</v>
      </c>
    </row>
    <row r="14" spans="1:8" x14ac:dyDescent="0.25">
      <c r="A14" s="603"/>
      <c r="B14" s="604" t="s">
        <v>786</v>
      </c>
      <c r="C14" s="605"/>
      <c r="D14" s="605"/>
      <c r="E14" s="602">
        <f t="shared" si="2"/>
        <v>0</v>
      </c>
      <c r="F14" s="605"/>
      <c r="G14" s="605"/>
      <c r="H14" s="602">
        <f t="shared" si="3"/>
        <v>0</v>
      </c>
    </row>
    <row r="15" spans="1:8" x14ac:dyDescent="0.25">
      <c r="A15" s="603"/>
      <c r="B15" s="604" t="s">
        <v>787</v>
      </c>
      <c r="C15" s="605"/>
      <c r="D15" s="605"/>
      <c r="E15" s="602">
        <f t="shared" si="2"/>
        <v>0</v>
      </c>
      <c r="F15" s="605"/>
      <c r="G15" s="605"/>
      <c r="H15" s="602">
        <f t="shared" si="3"/>
        <v>0</v>
      </c>
    </row>
    <row r="16" spans="1:8" x14ac:dyDescent="0.25">
      <c r="A16" s="603"/>
      <c r="B16" s="604" t="s">
        <v>788</v>
      </c>
      <c r="C16" s="605"/>
      <c r="D16" s="605"/>
      <c r="E16" s="602">
        <f t="shared" si="2"/>
        <v>0</v>
      </c>
      <c r="F16" s="605"/>
      <c r="G16" s="605"/>
      <c r="H16" s="602">
        <f t="shared" si="3"/>
        <v>0</v>
      </c>
    </row>
    <row r="17" spans="1:8" x14ac:dyDescent="0.25">
      <c r="A17" s="603"/>
      <c r="B17" s="604" t="s">
        <v>789</v>
      </c>
      <c r="C17" s="605"/>
      <c r="D17" s="605"/>
      <c r="E17" s="602">
        <f t="shared" si="2"/>
        <v>0</v>
      </c>
      <c r="F17" s="605"/>
      <c r="G17" s="605"/>
      <c r="H17" s="602">
        <f t="shared" si="3"/>
        <v>0</v>
      </c>
    </row>
    <row r="18" spans="1:8" x14ac:dyDescent="0.25">
      <c r="A18" s="603"/>
      <c r="B18" s="604" t="s">
        <v>790</v>
      </c>
      <c r="C18" s="605">
        <f>'ETCA-II-11'!B17</f>
        <v>55323720</v>
      </c>
      <c r="D18" s="605">
        <f>'ETCA-II-08'!C10</f>
        <v>6777868.1200000001</v>
      </c>
      <c r="E18" s="602">
        <f t="shared" si="2"/>
        <v>62101588.119999997</v>
      </c>
      <c r="F18" s="605">
        <f>'ETCA-II-08'!E10</f>
        <v>57506914.420000002</v>
      </c>
      <c r="G18" s="605">
        <f>'ETCA-II-08'!F10</f>
        <v>57161881.030000001</v>
      </c>
      <c r="H18" s="602">
        <f t="shared" si="3"/>
        <v>4594673.6999999955</v>
      </c>
    </row>
    <row r="19" spans="1:8" x14ac:dyDescent="0.25">
      <c r="A19" s="603"/>
      <c r="B19" s="604" t="s">
        <v>791</v>
      </c>
      <c r="C19" s="605"/>
      <c r="D19" s="605"/>
      <c r="E19" s="602">
        <f t="shared" si="2"/>
        <v>0</v>
      </c>
      <c r="F19" s="605"/>
      <c r="G19" s="605"/>
      <c r="H19" s="602">
        <f t="shared" si="3"/>
        <v>0</v>
      </c>
    </row>
    <row r="20" spans="1:8" x14ac:dyDescent="0.25">
      <c r="A20" s="606"/>
      <c r="B20" s="607"/>
      <c r="C20" s="608"/>
      <c r="D20" s="608"/>
      <c r="E20" s="608"/>
      <c r="F20" s="608"/>
      <c r="G20" s="608"/>
      <c r="H20" s="609" t="s">
        <v>258</v>
      </c>
    </row>
    <row r="21" spans="1:8" x14ac:dyDescent="0.25">
      <c r="A21" s="1285" t="s">
        <v>792</v>
      </c>
      <c r="B21" s="1286"/>
      <c r="C21" s="602">
        <f>SUM(C22:C28)</f>
        <v>0</v>
      </c>
      <c r="D21" s="602">
        <f t="shared" ref="D21:H21" si="4">SUM(D22:D28)</f>
        <v>0</v>
      </c>
      <c r="E21" s="602">
        <f t="shared" si="4"/>
        <v>0</v>
      </c>
      <c r="F21" s="602">
        <f t="shared" si="4"/>
        <v>0</v>
      </c>
      <c r="G21" s="602">
        <f t="shared" si="4"/>
        <v>0</v>
      </c>
      <c r="H21" s="602">
        <f t="shared" si="4"/>
        <v>0</v>
      </c>
    </row>
    <row r="22" spans="1:8" x14ac:dyDescent="0.25">
      <c r="A22" s="603"/>
      <c r="B22" s="604" t="s">
        <v>793</v>
      </c>
      <c r="C22" s="605"/>
      <c r="D22" s="605"/>
      <c r="E22" s="602">
        <f t="shared" ref="E22:E28" si="5">C22+D22</f>
        <v>0</v>
      </c>
      <c r="F22" s="605"/>
      <c r="G22" s="605"/>
      <c r="H22" s="602">
        <f t="shared" si="3"/>
        <v>0</v>
      </c>
    </row>
    <row r="23" spans="1:8" x14ac:dyDescent="0.25">
      <c r="A23" s="603"/>
      <c r="B23" s="604" t="s">
        <v>794</v>
      </c>
      <c r="C23" s="605"/>
      <c r="D23" s="605"/>
      <c r="E23" s="602">
        <f t="shared" si="5"/>
        <v>0</v>
      </c>
      <c r="F23" s="605"/>
      <c r="G23" s="605"/>
      <c r="H23" s="602">
        <f t="shared" si="3"/>
        <v>0</v>
      </c>
    </row>
    <row r="24" spans="1:8" x14ac:dyDescent="0.25">
      <c r="A24" s="603"/>
      <c r="B24" s="604" t="s">
        <v>795</v>
      </c>
      <c r="C24" s="605"/>
      <c r="D24" s="605"/>
      <c r="E24" s="602">
        <f t="shared" si="5"/>
        <v>0</v>
      </c>
      <c r="F24" s="605"/>
      <c r="G24" s="605"/>
      <c r="H24" s="602">
        <f t="shared" si="3"/>
        <v>0</v>
      </c>
    </row>
    <row r="25" spans="1:8" x14ac:dyDescent="0.25">
      <c r="A25" s="603"/>
      <c r="B25" s="604" t="s">
        <v>796</v>
      </c>
      <c r="C25" s="605"/>
      <c r="D25" s="605"/>
      <c r="E25" s="602">
        <f t="shared" si="5"/>
        <v>0</v>
      </c>
      <c r="F25" s="605"/>
      <c r="G25" s="605"/>
      <c r="H25" s="602">
        <f t="shared" si="3"/>
        <v>0</v>
      </c>
    </row>
    <row r="26" spans="1:8" x14ac:dyDescent="0.25">
      <c r="A26" s="603"/>
      <c r="B26" s="604" t="s">
        <v>797</v>
      </c>
      <c r="C26" s="605"/>
      <c r="D26" s="605"/>
      <c r="E26" s="602">
        <f t="shared" si="5"/>
        <v>0</v>
      </c>
      <c r="F26" s="605"/>
      <c r="G26" s="605"/>
      <c r="H26" s="602">
        <f t="shared" si="3"/>
        <v>0</v>
      </c>
    </row>
    <row r="27" spans="1:8" x14ac:dyDescent="0.25">
      <c r="A27" s="603"/>
      <c r="B27" s="604" t="s">
        <v>798</v>
      </c>
      <c r="C27" s="605"/>
      <c r="D27" s="605"/>
      <c r="E27" s="602">
        <f t="shared" si="5"/>
        <v>0</v>
      </c>
      <c r="F27" s="605"/>
      <c r="G27" s="605"/>
      <c r="H27" s="602">
        <f t="shared" si="3"/>
        <v>0</v>
      </c>
    </row>
    <row r="28" spans="1:8" x14ac:dyDescent="0.25">
      <c r="A28" s="603"/>
      <c r="B28" s="604" t="s">
        <v>799</v>
      </c>
      <c r="C28" s="605"/>
      <c r="D28" s="605"/>
      <c r="E28" s="602">
        <f t="shared" si="5"/>
        <v>0</v>
      </c>
      <c r="F28" s="605"/>
      <c r="G28" s="605"/>
      <c r="H28" s="602">
        <f t="shared" si="3"/>
        <v>0</v>
      </c>
    </row>
    <row r="29" spans="1:8" x14ac:dyDescent="0.25">
      <c r="A29" s="606"/>
      <c r="B29" s="607"/>
      <c r="C29" s="610"/>
      <c r="D29" s="610"/>
      <c r="E29" s="610"/>
      <c r="F29" s="610"/>
      <c r="G29" s="610"/>
      <c r="H29" s="610"/>
    </row>
    <row r="30" spans="1:8" x14ac:dyDescent="0.25">
      <c r="A30" s="1285" t="s">
        <v>800</v>
      </c>
      <c r="B30" s="1286"/>
      <c r="C30" s="602">
        <f>SUM(C31:C39)</f>
        <v>0</v>
      </c>
      <c r="D30" s="602">
        <f t="shared" ref="D30:H30" si="6">SUM(D31:D39)</f>
        <v>0</v>
      </c>
      <c r="E30" s="602">
        <f t="shared" si="6"/>
        <v>0</v>
      </c>
      <c r="F30" s="602">
        <f t="shared" si="6"/>
        <v>0</v>
      </c>
      <c r="G30" s="602">
        <f t="shared" si="6"/>
        <v>0</v>
      </c>
      <c r="H30" s="602">
        <f t="shared" si="6"/>
        <v>0</v>
      </c>
    </row>
    <row r="31" spans="1:8" x14ac:dyDescent="0.25">
      <c r="A31" s="603"/>
      <c r="B31" s="604" t="s">
        <v>801</v>
      </c>
      <c r="C31" s="605"/>
      <c r="D31" s="605"/>
      <c r="E31" s="602">
        <f t="shared" ref="E31:E39" si="7">C31+D31</f>
        <v>0</v>
      </c>
      <c r="F31" s="605"/>
      <c r="G31" s="605"/>
      <c r="H31" s="602">
        <f t="shared" ref="H31:H38" si="8">+E31-F31</f>
        <v>0</v>
      </c>
    </row>
    <row r="32" spans="1:8" x14ac:dyDescent="0.25">
      <c r="A32" s="603"/>
      <c r="B32" s="604" t="s">
        <v>802</v>
      </c>
      <c r="C32" s="605"/>
      <c r="D32" s="605"/>
      <c r="E32" s="602">
        <f t="shared" si="7"/>
        <v>0</v>
      </c>
      <c r="F32" s="605"/>
      <c r="G32" s="605"/>
      <c r="H32" s="602">
        <f t="shared" si="8"/>
        <v>0</v>
      </c>
    </row>
    <row r="33" spans="1:8" x14ac:dyDescent="0.25">
      <c r="A33" s="603"/>
      <c r="B33" s="604" t="s">
        <v>803</v>
      </c>
      <c r="C33" s="605"/>
      <c r="D33" s="605"/>
      <c r="E33" s="602">
        <f t="shared" si="7"/>
        <v>0</v>
      </c>
      <c r="F33" s="605"/>
      <c r="G33" s="605"/>
      <c r="H33" s="602">
        <f t="shared" si="8"/>
        <v>0</v>
      </c>
    </row>
    <row r="34" spans="1:8" ht="15.75" thickBot="1" x14ac:dyDescent="0.3">
      <c r="A34" s="611"/>
      <c r="B34" s="612" t="s">
        <v>804</v>
      </c>
      <c r="C34" s="613"/>
      <c r="D34" s="613"/>
      <c r="E34" s="614">
        <f t="shared" si="7"/>
        <v>0</v>
      </c>
      <c r="F34" s="613"/>
      <c r="G34" s="613"/>
      <c r="H34" s="614">
        <f t="shared" si="8"/>
        <v>0</v>
      </c>
    </row>
    <row r="35" spans="1:8" x14ac:dyDescent="0.25">
      <c r="A35" s="603"/>
      <c r="B35" s="604" t="s">
        <v>805</v>
      </c>
      <c r="C35" s="605"/>
      <c r="D35" s="605"/>
      <c r="E35" s="602">
        <f t="shared" si="7"/>
        <v>0</v>
      </c>
      <c r="F35" s="605"/>
      <c r="G35" s="605"/>
      <c r="H35" s="602">
        <f t="shared" si="8"/>
        <v>0</v>
      </c>
    </row>
    <row r="36" spans="1:8" x14ac:dyDescent="0.25">
      <c r="A36" s="603"/>
      <c r="B36" s="604" t="s">
        <v>806</v>
      </c>
      <c r="C36" s="605"/>
      <c r="D36" s="605"/>
      <c r="E36" s="602">
        <f t="shared" si="7"/>
        <v>0</v>
      </c>
      <c r="F36" s="605"/>
      <c r="G36" s="605"/>
      <c r="H36" s="602">
        <f t="shared" si="8"/>
        <v>0</v>
      </c>
    </row>
    <row r="37" spans="1:8" x14ac:dyDescent="0.25">
      <c r="A37" s="603"/>
      <c r="B37" s="604" t="s">
        <v>807</v>
      </c>
      <c r="C37" s="605"/>
      <c r="D37" s="605"/>
      <c r="E37" s="602">
        <f t="shared" si="7"/>
        <v>0</v>
      </c>
      <c r="F37" s="605"/>
      <c r="G37" s="605"/>
      <c r="H37" s="602">
        <f t="shared" si="8"/>
        <v>0</v>
      </c>
    </row>
    <row r="38" spans="1:8" x14ac:dyDescent="0.25">
      <c r="A38" s="603"/>
      <c r="B38" s="604" t="s">
        <v>808</v>
      </c>
      <c r="C38" s="605"/>
      <c r="D38" s="605"/>
      <c r="E38" s="602">
        <f t="shared" si="7"/>
        <v>0</v>
      </c>
      <c r="F38" s="605"/>
      <c r="G38" s="605"/>
      <c r="H38" s="602">
        <f t="shared" si="8"/>
        <v>0</v>
      </c>
    </row>
    <row r="39" spans="1:8" x14ac:dyDescent="0.25">
      <c r="A39" s="603"/>
      <c r="B39" s="604" t="s">
        <v>809</v>
      </c>
      <c r="C39" s="605"/>
      <c r="D39" s="605"/>
      <c r="E39" s="602">
        <f t="shared" si="7"/>
        <v>0</v>
      </c>
      <c r="F39" s="605"/>
      <c r="G39" s="605"/>
      <c r="H39" s="602"/>
    </row>
    <row r="40" spans="1:8" x14ac:dyDescent="0.25">
      <c r="A40" s="603"/>
      <c r="B40" s="604"/>
      <c r="C40" s="605"/>
      <c r="D40" s="605"/>
      <c r="E40" s="602"/>
      <c r="F40" s="605"/>
      <c r="G40" s="605"/>
      <c r="H40" s="602"/>
    </row>
    <row r="41" spans="1:8" x14ac:dyDescent="0.25">
      <c r="A41" s="603" t="s">
        <v>810</v>
      </c>
      <c r="B41" s="604"/>
      <c r="C41" s="609">
        <f>SUM(C42:C45)</f>
        <v>0</v>
      </c>
      <c r="D41" s="609">
        <f t="shared" ref="D41:H41" si="9">SUM(D42:D45)</f>
        <v>0</v>
      </c>
      <c r="E41" s="609">
        <f t="shared" si="9"/>
        <v>0</v>
      </c>
      <c r="F41" s="609">
        <f t="shared" si="9"/>
        <v>0</v>
      </c>
      <c r="G41" s="609">
        <f t="shared" si="9"/>
        <v>0</v>
      </c>
      <c r="H41" s="609">
        <f t="shared" si="9"/>
        <v>0</v>
      </c>
    </row>
    <row r="42" spans="1:8" x14ac:dyDescent="0.25">
      <c r="A42" s="603"/>
      <c r="B42" s="604" t="s">
        <v>811</v>
      </c>
      <c r="C42" s="605"/>
      <c r="D42" s="605"/>
      <c r="E42" s="602">
        <f t="shared" ref="E42:E45" si="10">C42+D42</f>
        <v>0</v>
      </c>
      <c r="F42" s="605"/>
      <c r="G42" s="605"/>
      <c r="H42" s="602">
        <f t="shared" ref="H42:H45" si="11">+E42-F42</f>
        <v>0</v>
      </c>
    </row>
    <row r="43" spans="1:8" x14ac:dyDescent="0.25">
      <c r="A43" s="603"/>
      <c r="B43" s="604" t="s">
        <v>812</v>
      </c>
      <c r="C43" s="605"/>
      <c r="D43" s="605"/>
      <c r="E43" s="602">
        <f t="shared" si="10"/>
        <v>0</v>
      </c>
      <c r="F43" s="605"/>
      <c r="G43" s="605"/>
      <c r="H43" s="602">
        <f t="shared" si="11"/>
        <v>0</v>
      </c>
    </row>
    <row r="44" spans="1:8" x14ac:dyDescent="0.25">
      <c r="A44" s="603"/>
      <c r="B44" s="604" t="s">
        <v>813</v>
      </c>
      <c r="C44" s="605"/>
      <c r="D44" s="605"/>
      <c r="E44" s="602">
        <f t="shared" si="10"/>
        <v>0</v>
      </c>
      <c r="F44" s="605"/>
      <c r="G44" s="605"/>
      <c r="H44" s="602">
        <f t="shared" si="11"/>
        <v>0</v>
      </c>
    </row>
    <row r="45" spans="1:8" x14ac:dyDescent="0.25">
      <c r="A45" s="603"/>
      <c r="B45" s="604" t="s">
        <v>814</v>
      </c>
      <c r="C45" s="605"/>
      <c r="D45" s="605"/>
      <c r="E45" s="602">
        <f t="shared" si="10"/>
        <v>0</v>
      </c>
      <c r="F45" s="605"/>
      <c r="G45" s="605"/>
      <c r="H45" s="602">
        <f t="shared" si="11"/>
        <v>0</v>
      </c>
    </row>
    <row r="46" spans="1:8" x14ac:dyDescent="0.25">
      <c r="A46" s="603"/>
      <c r="B46" s="604"/>
      <c r="C46" s="605"/>
      <c r="D46" s="605"/>
      <c r="E46" s="602"/>
      <c r="F46" s="605"/>
      <c r="G46" s="605"/>
      <c r="H46" s="602"/>
    </row>
    <row r="47" spans="1:8" x14ac:dyDescent="0.25">
      <c r="A47" s="603" t="s">
        <v>815</v>
      </c>
      <c r="B47" s="604"/>
      <c r="C47" s="609">
        <f t="shared" ref="C47:H47" si="12">+C48+C58+C66+C77</f>
        <v>0</v>
      </c>
      <c r="D47" s="609">
        <f t="shared" si="12"/>
        <v>4666788.0199999996</v>
      </c>
      <c r="E47" s="609">
        <f t="shared" si="12"/>
        <v>4666788.0199999996</v>
      </c>
      <c r="F47" s="609">
        <f t="shared" si="12"/>
        <v>4642587.7200000007</v>
      </c>
      <c r="G47" s="609">
        <f t="shared" si="12"/>
        <v>4642587.7200000007</v>
      </c>
      <c r="H47" s="609">
        <f t="shared" si="12"/>
        <v>24200.299999998882</v>
      </c>
    </row>
    <row r="48" spans="1:8" x14ac:dyDescent="0.25">
      <c r="A48" s="603" t="s">
        <v>783</v>
      </c>
      <c r="B48" s="604"/>
      <c r="C48" s="609">
        <f>SUM(C49:C56)</f>
        <v>0</v>
      </c>
      <c r="D48" s="609">
        <f t="shared" ref="D48:H48" si="13">SUM(D49:D56)</f>
        <v>4666788.0199999996</v>
      </c>
      <c r="E48" s="609">
        <f t="shared" si="13"/>
        <v>4666788.0199999996</v>
      </c>
      <c r="F48" s="609">
        <f t="shared" si="13"/>
        <v>4642587.7200000007</v>
      </c>
      <c r="G48" s="609">
        <f t="shared" si="13"/>
        <v>4642587.7200000007</v>
      </c>
      <c r="H48" s="609">
        <f t="shared" si="13"/>
        <v>24200.299999998882</v>
      </c>
    </row>
    <row r="49" spans="1:8" x14ac:dyDescent="0.25">
      <c r="A49" s="603"/>
      <c r="B49" s="604" t="s">
        <v>784</v>
      </c>
      <c r="C49" s="605"/>
      <c r="D49" s="605"/>
      <c r="E49" s="602">
        <f t="shared" ref="E49:E56" si="14">C49+D49</f>
        <v>0</v>
      </c>
      <c r="F49" s="605"/>
      <c r="G49" s="605"/>
      <c r="H49" s="602">
        <f t="shared" ref="H49:H56" si="15">+E49-F49</f>
        <v>0</v>
      </c>
    </row>
    <row r="50" spans="1:8" x14ac:dyDescent="0.25">
      <c r="A50" s="603"/>
      <c r="B50" s="604" t="s">
        <v>785</v>
      </c>
      <c r="C50" s="605"/>
      <c r="D50" s="605"/>
      <c r="E50" s="602">
        <f t="shared" si="14"/>
        <v>0</v>
      </c>
      <c r="F50" s="605"/>
      <c r="G50" s="605"/>
      <c r="H50" s="602">
        <f t="shared" si="15"/>
        <v>0</v>
      </c>
    </row>
    <row r="51" spans="1:8" x14ac:dyDescent="0.25">
      <c r="A51" s="603"/>
      <c r="B51" s="604" t="s">
        <v>786</v>
      </c>
      <c r="C51" s="605"/>
      <c r="D51" s="605"/>
      <c r="E51" s="602">
        <f t="shared" si="14"/>
        <v>0</v>
      </c>
      <c r="F51" s="605"/>
      <c r="G51" s="605"/>
      <c r="H51" s="602">
        <f t="shared" si="15"/>
        <v>0</v>
      </c>
    </row>
    <row r="52" spans="1:8" x14ac:dyDescent="0.25">
      <c r="A52" s="603"/>
      <c r="B52" s="604" t="s">
        <v>787</v>
      </c>
      <c r="C52" s="605"/>
      <c r="D52" s="605"/>
      <c r="E52" s="602">
        <f t="shared" si="14"/>
        <v>0</v>
      </c>
      <c r="F52" s="605"/>
      <c r="G52" s="605"/>
      <c r="H52" s="602">
        <f t="shared" si="15"/>
        <v>0</v>
      </c>
    </row>
    <row r="53" spans="1:8" x14ac:dyDescent="0.25">
      <c r="A53" s="603"/>
      <c r="B53" s="604" t="s">
        <v>788</v>
      </c>
      <c r="C53" s="605"/>
      <c r="D53" s="605"/>
      <c r="E53" s="602">
        <f t="shared" si="14"/>
        <v>0</v>
      </c>
      <c r="F53" s="605"/>
      <c r="G53" s="605"/>
      <c r="H53" s="602">
        <f t="shared" si="15"/>
        <v>0</v>
      </c>
    </row>
    <row r="54" spans="1:8" x14ac:dyDescent="0.25">
      <c r="A54" s="603"/>
      <c r="B54" s="604" t="s">
        <v>789</v>
      </c>
      <c r="C54" s="605"/>
      <c r="D54" s="605"/>
      <c r="E54" s="602">
        <f t="shared" si="14"/>
        <v>0</v>
      </c>
      <c r="F54" s="605"/>
      <c r="G54" s="605"/>
      <c r="H54" s="602">
        <f t="shared" si="15"/>
        <v>0</v>
      </c>
    </row>
    <row r="55" spans="1:8" x14ac:dyDescent="0.25">
      <c r="A55" s="603"/>
      <c r="B55" s="604" t="s">
        <v>790</v>
      </c>
      <c r="C55" s="605"/>
      <c r="D55" s="605">
        <f>'ETCA-II-08'!C22</f>
        <v>4666788.0199999996</v>
      </c>
      <c r="E55" s="602">
        <f t="shared" si="14"/>
        <v>4666788.0199999996</v>
      </c>
      <c r="F55" s="605">
        <f>'ETCA-II-08'!E22</f>
        <v>4642587.7200000007</v>
      </c>
      <c r="G55" s="605">
        <f>'ETCA-II-08'!F22</f>
        <v>4642587.7200000007</v>
      </c>
      <c r="H55" s="602">
        <f t="shared" si="15"/>
        <v>24200.299999998882</v>
      </c>
    </row>
    <row r="56" spans="1:8" x14ac:dyDescent="0.25">
      <c r="A56" s="603"/>
      <c r="B56" s="604" t="s">
        <v>791</v>
      </c>
      <c r="C56" s="605"/>
      <c r="D56" s="605"/>
      <c r="E56" s="602">
        <f t="shared" si="14"/>
        <v>0</v>
      </c>
      <c r="F56" s="605"/>
      <c r="G56" s="605"/>
      <c r="H56" s="602">
        <f t="shared" si="15"/>
        <v>0</v>
      </c>
    </row>
    <row r="57" spans="1:8" x14ac:dyDescent="0.25">
      <c r="A57" s="603"/>
      <c r="B57" s="604"/>
      <c r="C57" s="605"/>
      <c r="D57" s="605"/>
      <c r="E57" s="602"/>
      <c r="F57" s="605"/>
      <c r="G57" s="605"/>
      <c r="H57" s="602"/>
    </row>
    <row r="58" spans="1:8" x14ac:dyDescent="0.25">
      <c r="A58" s="603" t="s">
        <v>792</v>
      </c>
      <c r="B58" s="604"/>
      <c r="C58" s="609">
        <f>SUM(C59:C65)</f>
        <v>0</v>
      </c>
      <c r="D58" s="609">
        <f t="shared" ref="D58:H58" si="16">SUM(D59:D65)</f>
        <v>0</v>
      </c>
      <c r="E58" s="609">
        <f t="shared" si="16"/>
        <v>0</v>
      </c>
      <c r="F58" s="609">
        <f t="shared" si="16"/>
        <v>0</v>
      </c>
      <c r="G58" s="609">
        <f t="shared" si="16"/>
        <v>0</v>
      </c>
      <c r="H58" s="609">
        <f t="shared" si="16"/>
        <v>0</v>
      </c>
    </row>
    <row r="59" spans="1:8" x14ac:dyDescent="0.25">
      <c r="A59" s="603"/>
      <c r="B59" s="604" t="s">
        <v>793</v>
      </c>
      <c r="C59" s="605"/>
      <c r="D59" s="605"/>
      <c r="E59" s="602">
        <f t="shared" ref="E59:E65" si="17">C59+D59</f>
        <v>0</v>
      </c>
      <c r="F59" s="605"/>
      <c r="G59" s="605"/>
      <c r="H59" s="602">
        <f t="shared" ref="H59:H65" si="18">+E59-F59</f>
        <v>0</v>
      </c>
    </row>
    <row r="60" spans="1:8" x14ac:dyDescent="0.25">
      <c r="A60" s="603"/>
      <c r="B60" s="604" t="s">
        <v>794</v>
      </c>
      <c r="C60" s="605"/>
      <c r="D60" s="605"/>
      <c r="E60" s="602">
        <f t="shared" si="17"/>
        <v>0</v>
      </c>
      <c r="F60" s="605"/>
      <c r="G60" s="605"/>
      <c r="H60" s="602">
        <f t="shared" si="18"/>
        <v>0</v>
      </c>
    </row>
    <row r="61" spans="1:8" x14ac:dyDescent="0.25">
      <c r="A61" s="603"/>
      <c r="B61" s="604" t="s">
        <v>795</v>
      </c>
      <c r="C61" s="605"/>
      <c r="D61" s="605"/>
      <c r="E61" s="602">
        <f t="shared" si="17"/>
        <v>0</v>
      </c>
      <c r="F61" s="605"/>
      <c r="G61" s="605"/>
      <c r="H61" s="602">
        <f t="shared" si="18"/>
        <v>0</v>
      </c>
    </row>
    <row r="62" spans="1:8" x14ac:dyDescent="0.25">
      <c r="A62" s="603"/>
      <c r="B62" s="604" t="s">
        <v>796</v>
      </c>
      <c r="C62" s="605"/>
      <c r="D62" s="605"/>
      <c r="E62" s="602">
        <f t="shared" si="17"/>
        <v>0</v>
      </c>
      <c r="F62" s="605"/>
      <c r="G62" s="605"/>
      <c r="H62" s="602">
        <f t="shared" si="18"/>
        <v>0</v>
      </c>
    </row>
    <row r="63" spans="1:8" x14ac:dyDescent="0.25">
      <c r="A63" s="603"/>
      <c r="B63" s="604" t="s">
        <v>797</v>
      </c>
      <c r="C63" s="605"/>
      <c r="D63" s="605"/>
      <c r="E63" s="602">
        <f t="shared" si="17"/>
        <v>0</v>
      </c>
      <c r="F63" s="605"/>
      <c r="G63" s="605"/>
      <c r="H63" s="602">
        <f t="shared" si="18"/>
        <v>0</v>
      </c>
    </row>
    <row r="64" spans="1:8" x14ac:dyDescent="0.25">
      <c r="A64" s="603"/>
      <c r="B64" s="604" t="s">
        <v>798</v>
      </c>
      <c r="C64" s="605"/>
      <c r="D64" s="605"/>
      <c r="E64" s="602">
        <f t="shared" si="17"/>
        <v>0</v>
      </c>
      <c r="F64" s="605"/>
      <c r="G64" s="605"/>
      <c r="H64" s="602">
        <f t="shared" si="18"/>
        <v>0</v>
      </c>
    </row>
    <row r="65" spans="1:8" ht="15.75" thickBot="1" x14ac:dyDescent="0.3">
      <c r="A65" s="611"/>
      <c r="B65" s="612" t="s">
        <v>799</v>
      </c>
      <c r="C65" s="613"/>
      <c r="D65" s="613"/>
      <c r="E65" s="614">
        <f t="shared" si="17"/>
        <v>0</v>
      </c>
      <c r="F65" s="613"/>
      <c r="G65" s="613"/>
      <c r="H65" s="614">
        <f t="shared" si="18"/>
        <v>0</v>
      </c>
    </row>
    <row r="66" spans="1:8" x14ac:dyDescent="0.25">
      <c r="A66" s="603" t="s">
        <v>800</v>
      </c>
      <c r="B66" s="604"/>
      <c r="C66" s="609">
        <f>SUM(C67:C75)</f>
        <v>0</v>
      </c>
      <c r="D66" s="609">
        <f t="shared" ref="D66:H66" si="19">SUM(D67:D75)</f>
        <v>0</v>
      </c>
      <c r="E66" s="609">
        <f t="shared" si="19"/>
        <v>0</v>
      </c>
      <c r="F66" s="609">
        <f t="shared" si="19"/>
        <v>0</v>
      </c>
      <c r="G66" s="609">
        <f t="shared" si="19"/>
        <v>0</v>
      </c>
      <c r="H66" s="609">
        <f t="shared" si="19"/>
        <v>0</v>
      </c>
    </row>
    <row r="67" spans="1:8" x14ac:dyDescent="0.25">
      <c r="A67" s="603"/>
      <c r="B67" s="604" t="s">
        <v>801</v>
      </c>
      <c r="C67" s="605"/>
      <c r="D67" s="605"/>
      <c r="E67" s="602">
        <f t="shared" ref="E67:E75" si="20">C67+D67</f>
        <v>0</v>
      </c>
      <c r="F67" s="605"/>
      <c r="G67" s="605"/>
      <c r="H67" s="602">
        <f t="shared" ref="H67:H75" si="21">+E67-F67</f>
        <v>0</v>
      </c>
    </row>
    <row r="68" spans="1:8" x14ac:dyDescent="0.25">
      <c r="A68" s="603"/>
      <c r="B68" s="604" t="s">
        <v>802</v>
      </c>
      <c r="C68" s="605"/>
      <c r="D68" s="605"/>
      <c r="E68" s="602"/>
      <c r="F68" s="605"/>
      <c r="G68" s="605"/>
      <c r="H68" s="602">
        <f t="shared" si="21"/>
        <v>0</v>
      </c>
    </row>
    <row r="69" spans="1:8" x14ac:dyDescent="0.25">
      <c r="A69" s="603"/>
      <c r="B69" s="604" t="s">
        <v>803</v>
      </c>
      <c r="C69" s="605"/>
      <c r="D69" s="605"/>
      <c r="E69" s="602">
        <f t="shared" si="20"/>
        <v>0</v>
      </c>
      <c r="F69" s="605"/>
      <c r="G69" s="605"/>
      <c r="H69" s="602">
        <f t="shared" si="21"/>
        <v>0</v>
      </c>
    </row>
    <row r="70" spans="1:8" x14ac:dyDescent="0.25">
      <c r="A70" s="603"/>
      <c r="B70" s="604" t="s">
        <v>804</v>
      </c>
      <c r="C70" s="605"/>
      <c r="D70" s="605"/>
      <c r="E70" s="602">
        <f t="shared" si="20"/>
        <v>0</v>
      </c>
      <c r="F70" s="605"/>
      <c r="G70" s="605"/>
      <c r="H70" s="602">
        <f t="shared" si="21"/>
        <v>0</v>
      </c>
    </row>
    <row r="71" spans="1:8" x14ac:dyDescent="0.25">
      <c r="A71" s="603"/>
      <c r="B71" s="604" t="s">
        <v>805</v>
      </c>
      <c r="C71" s="605"/>
      <c r="D71" s="605"/>
      <c r="E71" s="602">
        <f t="shared" si="20"/>
        <v>0</v>
      </c>
      <c r="F71" s="605"/>
      <c r="G71" s="605"/>
      <c r="H71" s="602">
        <f t="shared" si="21"/>
        <v>0</v>
      </c>
    </row>
    <row r="72" spans="1:8" x14ac:dyDescent="0.25">
      <c r="A72" s="603"/>
      <c r="B72" s="604" t="s">
        <v>806</v>
      </c>
      <c r="C72" s="605"/>
      <c r="D72" s="605"/>
      <c r="E72" s="602">
        <f t="shared" si="20"/>
        <v>0</v>
      </c>
      <c r="F72" s="605"/>
      <c r="G72" s="605"/>
      <c r="H72" s="602">
        <f t="shared" si="21"/>
        <v>0</v>
      </c>
    </row>
    <row r="73" spans="1:8" x14ac:dyDescent="0.25">
      <c r="A73" s="603"/>
      <c r="B73" s="604" t="s">
        <v>807</v>
      </c>
      <c r="C73" s="605"/>
      <c r="D73" s="605"/>
      <c r="E73" s="602">
        <f t="shared" si="20"/>
        <v>0</v>
      </c>
      <c r="F73" s="605"/>
      <c r="G73" s="605"/>
      <c r="H73" s="602">
        <f t="shared" si="21"/>
        <v>0</v>
      </c>
    </row>
    <row r="74" spans="1:8" x14ac:dyDescent="0.25">
      <c r="A74" s="603"/>
      <c r="B74" s="604" t="s">
        <v>808</v>
      </c>
      <c r="C74" s="605"/>
      <c r="D74" s="605"/>
      <c r="E74" s="602">
        <f t="shared" si="20"/>
        <v>0</v>
      </c>
      <c r="F74" s="605"/>
      <c r="G74" s="605"/>
      <c r="H74" s="602">
        <f t="shared" si="21"/>
        <v>0</v>
      </c>
    </row>
    <row r="75" spans="1:8" x14ac:dyDescent="0.25">
      <c r="A75" s="603"/>
      <c r="B75" s="604" t="s">
        <v>809</v>
      </c>
      <c r="C75" s="605"/>
      <c r="D75" s="605"/>
      <c r="E75" s="602">
        <f t="shared" si="20"/>
        <v>0</v>
      </c>
      <c r="F75" s="605"/>
      <c r="G75" s="605"/>
      <c r="H75" s="602">
        <f t="shared" si="21"/>
        <v>0</v>
      </c>
    </row>
    <row r="76" spans="1:8" x14ac:dyDescent="0.25">
      <c r="A76" s="603"/>
      <c r="B76" s="604"/>
      <c r="C76" s="605"/>
      <c r="D76" s="605"/>
      <c r="E76" s="602"/>
      <c r="F76" s="605"/>
      <c r="G76" s="605"/>
      <c r="H76" s="602"/>
    </row>
    <row r="77" spans="1:8" x14ac:dyDescent="0.25">
      <c r="A77" s="603" t="s">
        <v>810</v>
      </c>
      <c r="B77" s="604"/>
      <c r="C77" s="609">
        <f>SUM(C78:C81)</f>
        <v>0</v>
      </c>
      <c r="D77" s="609">
        <f t="shared" ref="D77:H77" si="22">SUM(D78:D81)</f>
        <v>0</v>
      </c>
      <c r="E77" s="609">
        <f t="shared" si="22"/>
        <v>0</v>
      </c>
      <c r="F77" s="609">
        <f t="shared" si="22"/>
        <v>0</v>
      </c>
      <c r="G77" s="609">
        <f t="shared" si="22"/>
        <v>0</v>
      </c>
      <c r="H77" s="609">
        <f t="shared" si="22"/>
        <v>0</v>
      </c>
    </row>
    <row r="78" spans="1:8" x14ac:dyDescent="0.25">
      <c r="A78" s="603"/>
      <c r="B78" s="604" t="s">
        <v>811</v>
      </c>
      <c r="C78" s="605">
        <v>0</v>
      </c>
      <c r="D78" s="605"/>
      <c r="E78" s="602">
        <f t="shared" ref="E78:E81" si="23">C78+D78</f>
        <v>0</v>
      </c>
      <c r="F78" s="605"/>
      <c r="G78" s="605"/>
      <c r="H78" s="602">
        <f t="shared" ref="H78:H81" si="24">+E78-F78</f>
        <v>0</v>
      </c>
    </row>
    <row r="79" spans="1:8" x14ac:dyDescent="0.25">
      <c r="A79" s="603"/>
      <c r="B79" s="604" t="s">
        <v>812</v>
      </c>
      <c r="C79" s="605">
        <v>0</v>
      </c>
      <c r="D79" s="605"/>
      <c r="E79" s="602">
        <f t="shared" si="23"/>
        <v>0</v>
      </c>
      <c r="F79" s="605"/>
      <c r="G79" s="605"/>
      <c r="H79" s="602">
        <f t="shared" si="24"/>
        <v>0</v>
      </c>
    </row>
    <row r="80" spans="1:8" x14ac:dyDescent="0.25">
      <c r="A80" s="603"/>
      <c r="B80" s="604" t="s">
        <v>813</v>
      </c>
      <c r="C80" s="605">
        <v>0</v>
      </c>
      <c r="D80" s="605"/>
      <c r="E80" s="602">
        <f t="shared" si="23"/>
        <v>0</v>
      </c>
      <c r="F80" s="605"/>
      <c r="G80" s="605"/>
      <c r="H80" s="602">
        <f t="shared" si="24"/>
        <v>0</v>
      </c>
    </row>
    <row r="81" spans="1:9" x14ac:dyDescent="0.25">
      <c r="A81" s="603"/>
      <c r="B81" s="604" t="s">
        <v>814</v>
      </c>
      <c r="C81" s="605"/>
      <c r="D81" s="605"/>
      <c r="E81" s="602">
        <f t="shared" si="23"/>
        <v>0</v>
      </c>
      <c r="F81" s="605"/>
      <c r="G81" s="605"/>
      <c r="H81" s="602">
        <f t="shared" si="24"/>
        <v>0</v>
      </c>
    </row>
    <row r="82" spans="1:9" x14ac:dyDescent="0.25">
      <c r="A82" s="603"/>
      <c r="B82" s="604"/>
      <c r="C82" s="605"/>
      <c r="D82" s="605"/>
      <c r="E82" s="602"/>
      <c r="F82" s="605"/>
      <c r="G82" s="605"/>
      <c r="H82" s="602"/>
    </row>
    <row r="83" spans="1:9" ht="15.75" thickBot="1" x14ac:dyDescent="0.3">
      <c r="A83" s="611" t="s">
        <v>709</v>
      </c>
      <c r="B83" s="612"/>
      <c r="C83" s="624">
        <f t="shared" ref="C83:H83" si="25">+C10+C47</f>
        <v>55323720</v>
      </c>
      <c r="D83" s="624">
        <f>+D10+D47</f>
        <v>11444656.140000001</v>
      </c>
      <c r="E83" s="624">
        <f t="shared" si="25"/>
        <v>66768376.140000001</v>
      </c>
      <c r="F83" s="624">
        <f t="shared" si="25"/>
        <v>62149502.140000001</v>
      </c>
      <c r="G83" s="624">
        <f t="shared" si="25"/>
        <v>61804468.75</v>
      </c>
      <c r="H83" s="624">
        <f t="shared" si="25"/>
        <v>4618873.9999999944</v>
      </c>
      <c r="I83" s="441" t="str">
        <f>IF((C83-'ETCA-II-11'!B45)&gt;0.9,"ERROR!!!!! EL MONTO NO COINCIDE CON LO REPORTADO EN EL FORMATO ETCA-II-11 EN EL TOTAL DEL GASTO","")</f>
        <v/>
      </c>
    </row>
    <row r="84" spans="1:9" x14ac:dyDescent="0.25">
      <c r="A84" s="486" t="s">
        <v>257</v>
      </c>
      <c r="B84" s="615"/>
      <c r="C84" s="616"/>
      <c r="D84" s="616"/>
      <c r="E84" s="617"/>
      <c r="F84" s="616"/>
      <c r="G84" s="616"/>
      <c r="H84" s="617"/>
      <c r="I84" s="441" t="str">
        <f>IF((D83-'ETCA-II-11'!C45)&gt;0.9,"ERROR!!!!! EL MONTO NO COINCIDE CON LO REPORTADO EN EL FORMATO ETCA-II-11 EN EL TOTAL DEL GASTO","")</f>
        <v/>
      </c>
    </row>
    <row r="85" spans="1:9" x14ac:dyDescent="0.25">
      <c r="A85" s="615"/>
      <c r="B85" s="615"/>
      <c r="C85" s="616"/>
      <c r="D85" s="616"/>
      <c r="E85" s="617"/>
      <c r="F85" s="616"/>
      <c r="G85" s="616"/>
      <c r="H85" s="617"/>
      <c r="I85" t="str">
        <f>IF((E83-'ETCA-II-11'!D45),"ERROR!!!!! EL MONTO NO COINCIDE CON LO REPORTADO EN EL FORMATO ETCA-II-11 EN EL TOTAL DEL GASTO","")</f>
        <v/>
      </c>
    </row>
    <row r="86" spans="1:9" x14ac:dyDescent="0.25">
      <c r="A86" s="615"/>
      <c r="B86" s="615"/>
      <c r="C86" s="616"/>
      <c r="D86" s="616"/>
      <c r="E86" s="617"/>
      <c r="F86" s="616"/>
      <c r="G86" s="616"/>
      <c r="H86" s="617"/>
      <c r="I86" t="str">
        <f>IF((F83-'ETCA-II-11'!E45)&gt;0.9,"ERROR!!!!! EL MONTO NO COINCIDE CON LO REPORTADO EN EL FORMATO ETCA-II-11 EN EL TOTAL DEL GASTO","")</f>
        <v/>
      </c>
    </row>
    <row r="87" spans="1:9" x14ac:dyDescent="0.25">
      <c r="A87" s="615"/>
      <c r="B87" s="615"/>
      <c r="C87" s="616"/>
      <c r="D87" s="616"/>
      <c r="E87" s="617"/>
      <c r="F87" s="616"/>
      <c r="G87" s="616"/>
      <c r="H87" s="617"/>
      <c r="I87" t="str">
        <f>IF((G83-'ETCA-II-11'!F45)&gt;0.9,"ERROR!!!!! EL MONTO NO COINCIDE CON LO REPORTADO EN EL FORMATO ETCA-II-11 EN EL TOTAL DEL GASTO","")</f>
        <v/>
      </c>
    </row>
    <row r="88" spans="1:9" x14ac:dyDescent="0.25">
      <c r="A88" s="615"/>
      <c r="B88" s="615"/>
      <c r="C88" s="616"/>
      <c r="D88" s="616"/>
      <c r="E88" s="617"/>
      <c r="F88" s="616"/>
      <c r="G88" s="616"/>
      <c r="H88" s="617"/>
      <c r="I88" t="str">
        <f>IF((H83-'ETCA-II-11'!G45)&gt;0.9,"ERROR!!!!! EL MONTO NO COINCIDE CON LO REPORTADO EN EL FORMATO ETCA-II-11 EN EL TOTAL DEL GASTO","")</f>
        <v/>
      </c>
    </row>
    <row r="89" spans="1:9" x14ac:dyDescent="0.25">
      <c r="A89" s="615"/>
      <c r="B89" s="615"/>
      <c r="C89" s="616"/>
      <c r="D89" s="616"/>
      <c r="E89" s="617"/>
      <c r="F89" s="616"/>
      <c r="G89" s="616"/>
      <c r="H89" s="617"/>
    </row>
  </sheetData>
  <sheetProtection formatColumns="0" formatRows="0" insertHyperlinks="0"/>
  <mergeCells count="14">
    <mergeCell ref="A7:B8"/>
    <mergeCell ref="C7:G7"/>
    <mergeCell ref="H7:H8"/>
    <mergeCell ref="A1:H1"/>
    <mergeCell ref="A3:H3"/>
    <mergeCell ref="A4:H4"/>
    <mergeCell ref="A5:H5"/>
    <mergeCell ref="A6:H6"/>
    <mergeCell ref="A2:H2"/>
    <mergeCell ref="A9:B9"/>
    <mergeCell ref="A10:B10"/>
    <mergeCell ref="A11:B11"/>
    <mergeCell ref="A21:B21"/>
    <mergeCell ref="A30:B30"/>
  </mergeCells>
  <pageMargins left="0.19685039370078741" right="0.31496062992125984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view="pageBreakPreview" topLeftCell="A208" zoomScale="120" zoomScaleNormal="112" zoomScaleSheetLayoutView="120" workbookViewId="0">
      <selection activeCell="E222" sqref="E222"/>
    </sheetView>
  </sheetViews>
  <sheetFormatPr baseColWidth="10" defaultColWidth="11.42578125" defaultRowHeight="16.5" x14ac:dyDescent="0.3"/>
  <cols>
    <col min="1" max="1" width="10.42578125" style="852" customWidth="1"/>
    <col min="2" max="2" width="79.28515625" style="331" customWidth="1"/>
    <col min="3" max="7" width="12.7109375" style="331" customWidth="1"/>
    <col min="8" max="8" width="11.7109375" style="331" customWidth="1"/>
    <col min="9" max="9" width="9.42578125" style="331" customWidth="1"/>
    <col min="10" max="16384" width="11.42578125" style="331"/>
  </cols>
  <sheetData>
    <row r="1" spans="1:9" x14ac:dyDescent="0.3">
      <c r="A1" s="1157" t="s">
        <v>25</v>
      </c>
      <c r="B1" s="1157"/>
      <c r="C1" s="1157"/>
      <c r="D1" s="1157"/>
      <c r="E1" s="1157"/>
      <c r="F1" s="1157"/>
      <c r="G1" s="1157"/>
      <c r="H1" s="1157"/>
      <c r="I1" s="1157"/>
    </row>
    <row r="2" spans="1:9" s="823" customFormat="1" ht="15.75" x14ac:dyDescent="0.25">
      <c r="A2" s="1157" t="s">
        <v>565</v>
      </c>
      <c r="B2" s="1157"/>
      <c r="C2" s="1157"/>
      <c r="D2" s="1157"/>
      <c r="E2" s="1157"/>
      <c r="F2" s="1157"/>
      <c r="G2" s="1157"/>
      <c r="H2" s="1157"/>
      <c r="I2" s="1157"/>
    </row>
    <row r="3" spans="1:9" s="823" customFormat="1" ht="15.75" x14ac:dyDescent="0.25">
      <c r="A3" s="1157" t="s">
        <v>816</v>
      </c>
      <c r="B3" s="1157"/>
      <c r="C3" s="1157"/>
      <c r="D3" s="1157"/>
      <c r="E3" s="1157"/>
      <c r="F3" s="1157"/>
      <c r="G3" s="1157"/>
      <c r="H3" s="1157"/>
      <c r="I3" s="1157"/>
    </row>
    <row r="4" spans="1:9" s="823" customFormat="1" x14ac:dyDescent="0.3">
      <c r="A4" s="1301" t="str">
        <f>'ETCA-I-01'!A3:G3</f>
        <v>Centro de Evaluacion y Control de Confianza del Estado de Sonora</v>
      </c>
      <c r="B4" s="1301"/>
      <c r="C4" s="1301"/>
      <c r="D4" s="1301"/>
      <c r="E4" s="1301"/>
      <c r="F4" s="1301"/>
      <c r="G4" s="1301"/>
      <c r="H4" s="1301"/>
      <c r="I4" s="1301"/>
    </row>
    <row r="5" spans="1:9" s="823" customFormat="1" x14ac:dyDescent="0.3">
      <c r="A5" s="1301" t="str">
        <f>'ETCA-I-03'!A4:D4</f>
        <v>Del 01 de Enero  al 31 de Diciembre de 2018</v>
      </c>
      <c r="B5" s="1301"/>
      <c r="C5" s="1301"/>
      <c r="D5" s="1301"/>
      <c r="E5" s="1301"/>
      <c r="F5" s="1301"/>
      <c r="G5" s="1301"/>
      <c r="H5" s="1301"/>
      <c r="I5" s="1301"/>
    </row>
    <row r="6" spans="1:9" s="824" customFormat="1" ht="17.25" thickBot="1" x14ac:dyDescent="0.35">
      <c r="A6" s="761"/>
      <c r="B6" s="761"/>
      <c r="C6" s="1302" t="s">
        <v>817</v>
      </c>
      <c r="D6" s="1302"/>
      <c r="E6" s="1302"/>
      <c r="F6" s="761"/>
      <c r="G6" s="329"/>
      <c r="H6" s="1303"/>
      <c r="I6" s="1303"/>
    </row>
    <row r="7" spans="1:9" ht="38.25" customHeight="1" x14ac:dyDescent="0.3">
      <c r="A7" s="1296" t="s">
        <v>818</v>
      </c>
      <c r="B7" s="1297"/>
      <c r="C7" s="762" t="s">
        <v>569</v>
      </c>
      <c r="D7" s="762" t="s">
        <v>479</v>
      </c>
      <c r="E7" s="762" t="s">
        <v>570</v>
      </c>
      <c r="F7" s="762" t="s">
        <v>571</v>
      </c>
      <c r="G7" s="762" t="s">
        <v>572</v>
      </c>
      <c r="H7" s="762" t="s">
        <v>573</v>
      </c>
      <c r="I7" s="763" t="s">
        <v>819</v>
      </c>
    </row>
    <row r="8" spans="1:9" ht="18" customHeight="1" thickBot="1" x14ac:dyDescent="0.35">
      <c r="A8" s="1298"/>
      <c r="B8" s="1299"/>
      <c r="C8" s="764" t="s">
        <v>444</v>
      </c>
      <c r="D8" s="764" t="s">
        <v>445</v>
      </c>
      <c r="E8" s="764" t="s">
        <v>574</v>
      </c>
      <c r="F8" s="764" t="s">
        <v>447</v>
      </c>
      <c r="G8" s="764" t="s">
        <v>448</v>
      </c>
      <c r="H8" s="764" t="s">
        <v>575</v>
      </c>
      <c r="I8" s="765" t="s">
        <v>820</v>
      </c>
    </row>
    <row r="9" spans="1:9" ht="6" customHeight="1" x14ac:dyDescent="0.3">
      <c r="A9" s="766"/>
      <c r="B9" s="767"/>
      <c r="C9" s="768"/>
      <c r="D9" s="768"/>
      <c r="E9" s="768"/>
      <c r="F9" s="768"/>
      <c r="G9" s="768"/>
      <c r="H9" s="768"/>
      <c r="I9" s="769"/>
    </row>
    <row r="10" spans="1:9" ht="19.5" customHeight="1" x14ac:dyDescent="0.3">
      <c r="A10" s="774">
        <v>1000</v>
      </c>
      <c r="B10" s="773" t="s">
        <v>821</v>
      </c>
      <c r="C10" s="825">
        <f>C11+C22+C32+C50</f>
        <v>46848720</v>
      </c>
      <c r="D10" s="979">
        <f>D11+D22+D32+D50</f>
        <v>0</v>
      </c>
      <c r="E10" s="820">
        <f>E11+E22+E32+E50</f>
        <v>46848720.000000007</v>
      </c>
      <c r="F10" s="825">
        <f>F11+F22+F32+F50</f>
        <v>44931087.000000007</v>
      </c>
      <c r="G10" s="825">
        <f>G11+G22+G32+G50</f>
        <v>44755645.470000006</v>
      </c>
      <c r="H10" s="820">
        <f>E10-F10</f>
        <v>1917633</v>
      </c>
      <c r="I10" s="826">
        <f>IF(E10=0,"",F10/E10)</f>
        <v>0.95906754762990321</v>
      </c>
    </row>
    <row r="11" spans="1:9" s="828" customFormat="1" ht="22.5" customHeight="1" x14ac:dyDescent="0.2">
      <c r="A11" s="774">
        <v>1100</v>
      </c>
      <c r="B11" s="773" t="s">
        <v>822</v>
      </c>
      <c r="C11" s="825">
        <f>C12</f>
        <v>28994298.66</v>
      </c>
      <c r="D11" s="979">
        <f>D12</f>
        <v>-626983.86</v>
      </c>
      <c r="E11" s="820">
        <f>C11+D11</f>
        <v>28367314.800000001</v>
      </c>
      <c r="F11" s="825">
        <f>F12</f>
        <v>27373101.390000001</v>
      </c>
      <c r="G11" s="825">
        <f>G12</f>
        <v>27373101.390000001</v>
      </c>
      <c r="H11" s="820">
        <f t="shared" ref="H11:H30" si="0">E11-F11</f>
        <v>994213.41000000015</v>
      </c>
      <c r="I11" s="827">
        <f t="shared" ref="I11:I54" si="1">IF(E11=0,"",F11/E11)</f>
        <v>0.96495214943643515</v>
      </c>
    </row>
    <row r="12" spans="1:9" s="828" customFormat="1" ht="17.25" customHeight="1" x14ac:dyDescent="0.2">
      <c r="A12" s="829">
        <v>113</v>
      </c>
      <c r="B12" s="776" t="s">
        <v>823</v>
      </c>
      <c r="C12" s="830">
        <v>28994298.66</v>
      </c>
      <c r="D12" s="980">
        <f>D13</f>
        <v>-626983.86</v>
      </c>
      <c r="E12" s="819">
        <f t="shared" ref="E12:E52" si="2">C12+D12</f>
        <v>28367314.800000001</v>
      </c>
      <c r="F12" s="819">
        <f t="shared" ref="F12:G12" si="3">F13</f>
        <v>27373101.390000001</v>
      </c>
      <c r="G12" s="830">
        <f t="shared" si="3"/>
        <v>27373101.390000001</v>
      </c>
      <c r="H12" s="819">
        <f>E12-F12</f>
        <v>994213.41000000015</v>
      </c>
      <c r="I12" s="826">
        <f>IF(E12=0,"",F12/E12)</f>
        <v>0.96495214943643515</v>
      </c>
    </row>
    <row r="13" spans="1:9" s="828" customFormat="1" ht="17.25" customHeight="1" x14ac:dyDescent="0.2">
      <c r="A13" s="829">
        <v>11301</v>
      </c>
      <c r="B13" s="776" t="s">
        <v>824</v>
      </c>
      <c r="C13" s="831">
        <v>28994298.66</v>
      </c>
      <c r="D13" s="981">
        <v>-626983.86</v>
      </c>
      <c r="E13" s="771">
        <f t="shared" si="2"/>
        <v>28367314.800000001</v>
      </c>
      <c r="F13" s="830">
        <v>27373101.390000001</v>
      </c>
      <c r="G13" s="830">
        <v>27373101.390000001</v>
      </c>
      <c r="H13" s="771">
        <f t="shared" si="0"/>
        <v>994213.41000000015</v>
      </c>
      <c r="I13" s="826">
        <f t="shared" si="1"/>
        <v>0.96495214943643515</v>
      </c>
    </row>
    <row r="14" spans="1:9" s="828" customFormat="1" ht="17.25" customHeight="1" x14ac:dyDescent="0.2">
      <c r="A14" s="829">
        <v>11306</v>
      </c>
      <c r="B14" s="776" t="s">
        <v>825</v>
      </c>
      <c r="C14" s="776"/>
      <c r="D14" s="981"/>
      <c r="E14" s="770">
        <f t="shared" si="2"/>
        <v>0</v>
      </c>
      <c r="F14" s="830"/>
      <c r="G14" s="830"/>
      <c r="H14" s="770">
        <f t="shared" si="0"/>
        <v>0</v>
      </c>
      <c r="I14" s="826" t="str">
        <f t="shared" si="1"/>
        <v/>
      </c>
    </row>
    <row r="15" spans="1:9" s="828" customFormat="1" ht="17.25" customHeight="1" x14ac:dyDescent="0.2">
      <c r="A15" s="829">
        <v>11307</v>
      </c>
      <c r="B15" s="776" t="s">
        <v>826</v>
      </c>
      <c r="C15" s="776"/>
      <c r="D15" s="981"/>
      <c r="E15" s="770">
        <f t="shared" si="2"/>
        <v>0</v>
      </c>
      <c r="F15" s="830"/>
      <c r="G15" s="830"/>
      <c r="H15" s="770">
        <f t="shared" si="0"/>
        <v>0</v>
      </c>
      <c r="I15" s="826" t="str">
        <f t="shared" si="1"/>
        <v/>
      </c>
    </row>
    <row r="16" spans="1:9" s="828" customFormat="1" ht="17.25" customHeight="1" x14ac:dyDescent="0.2">
      <c r="A16" s="829">
        <v>11309</v>
      </c>
      <c r="B16" s="776" t="s">
        <v>827</v>
      </c>
      <c r="C16" s="776"/>
      <c r="D16" s="981"/>
      <c r="E16" s="770">
        <f t="shared" si="2"/>
        <v>0</v>
      </c>
      <c r="F16" s="830"/>
      <c r="G16" s="830"/>
      <c r="H16" s="770">
        <f t="shared" si="0"/>
        <v>0</v>
      </c>
      <c r="I16" s="826" t="str">
        <f t="shared" si="1"/>
        <v/>
      </c>
    </row>
    <row r="17" spans="1:10" s="828" customFormat="1" ht="17.25" customHeight="1" x14ac:dyDescent="0.2">
      <c r="A17" s="829">
        <v>11310</v>
      </c>
      <c r="B17" s="776" t="s">
        <v>828</v>
      </c>
      <c r="C17" s="776"/>
      <c r="D17" s="981"/>
      <c r="E17" s="770">
        <f t="shared" si="2"/>
        <v>0</v>
      </c>
      <c r="F17" s="830"/>
      <c r="G17" s="830"/>
      <c r="H17" s="770">
        <f t="shared" si="0"/>
        <v>0</v>
      </c>
      <c r="I17" s="826" t="str">
        <f t="shared" si="1"/>
        <v/>
      </c>
    </row>
    <row r="18" spans="1:10" s="828" customFormat="1" ht="17.25" customHeight="1" x14ac:dyDescent="0.2">
      <c r="A18" s="829">
        <v>121</v>
      </c>
      <c r="B18" s="776" t="s">
        <v>829</v>
      </c>
      <c r="C18" s="776"/>
      <c r="D18" s="981"/>
      <c r="E18" s="770">
        <f t="shared" si="2"/>
        <v>0</v>
      </c>
      <c r="F18" s="830"/>
      <c r="G18" s="830"/>
      <c r="H18" s="770">
        <f t="shared" si="0"/>
        <v>0</v>
      </c>
      <c r="I18" s="826" t="str">
        <f t="shared" si="1"/>
        <v/>
      </c>
    </row>
    <row r="19" spans="1:10" s="828" customFormat="1" ht="17.25" customHeight="1" x14ac:dyDescent="0.2">
      <c r="A19" s="829">
        <v>12101</v>
      </c>
      <c r="B19" s="776" t="s">
        <v>830</v>
      </c>
      <c r="C19" s="776"/>
      <c r="D19" s="981"/>
      <c r="E19" s="770">
        <f t="shared" si="2"/>
        <v>0</v>
      </c>
      <c r="F19" s="830"/>
      <c r="G19" s="830"/>
      <c r="H19" s="770">
        <f t="shared" si="0"/>
        <v>0</v>
      </c>
      <c r="I19" s="826" t="str">
        <f t="shared" si="1"/>
        <v/>
      </c>
    </row>
    <row r="20" spans="1:10" s="828" customFormat="1" ht="17.25" customHeight="1" x14ac:dyDescent="0.2">
      <c r="A20" s="829">
        <v>122</v>
      </c>
      <c r="B20" s="776" t="s">
        <v>831</v>
      </c>
      <c r="C20" s="776"/>
      <c r="D20" s="981"/>
      <c r="E20" s="770">
        <f t="shared" si="2"/>
        <v>0</v>
      </c>
      <c r="F20" s="830"/>
      <c r="G20" s="830"/>
      <c r="H20" s="770">
        <f t="shared" si="0"/>
        <v>0</v>
      </c>
      <c r="I20" s="826" t="str">
        <f t="shared" si="1"/>
        <v/>
      </c>
    </row>
    <row r="21" spans="1:10" s="828" customFormat="1" ht="17.25" customHeight="1" x14ac:dyDescent="0.2">
      <c r="A21" s="829">
        <v>12201</v>
      </c>
      <c r="B21" s="776" t="s">
        <v>831</v>
      </c>
      <c r="C21" s="776"/>
      <c r="D21" s="981"/>
      <c r="E21" s="770">
        <f t="shared" si="2"/>
        <v>0</v>
      </c>
      <c r="F21" s="830"/>
      <c r="G21" s="830"/>
      <c r="H21" s="770">
        <f t="shared" si="0"/>
        <v>0</v>
      </c>
      <c r="I21" s="826" t="str">
        <f t="shared" si="1"/>
        <v/>
      </c>
    </row>
    <row r="22" spans="1:10" s="828" customFormat="1" ht="17.25" customHeight="1" x14ac:dyDescent="0.2">
      <c r="A22" s="774">
        <v>1300</v>
      </c>
      <c r="B22" s="773" t="s">
        <v>832</v>
      </c>
      <c r="C22" s="835">
        <f>C25+C30</f>
        <v>8020910.3399999999</v>
      </c>
      <c r="D22" s="982">
        <f>D25+D30+D23</f>
        <v>-706037.66</v>
      </c>
      <c r="E22" s="821">
        <f>C22+D22</f>
        <v>7314872.6799999997</v>
      </c>
      <c r="F22" s="825">
        <f>F25+F30+F23</f>
        <v>6950501.1600000011</v>
      </c>
      <c r="G22" s="825">
        <f>G25+G30+G23</f>
        <v>6950501.1600000011</v>
      </c>
      <c r="H22" s="933">
        <f t="shared" si="0"/>
        <v>364371.51999999862</v>
      </c>
      <c r="I22" s="827">
        <f t="shared" si="1"/>
        <v>0.95018757865789694</v>
      </c>
    </row>
    <row r="23" spans="1:10" s="828" customFormat="1" ht="17.25" customHeight="1" x14ac:dyDescent="0.2">
      <c r="A23" s="829">
        <v>131</v>
      </c>
      <c r="B23" s="776" t="s">
        <v>833</v>
      </c>
      <c r="C23" s="776"/>
      <c r="D23" s="982">
        <f>D24</f>
        <v>168733.21</v>
      </c>
      <c r="E23" s="821">
        <f t="shared" si="2"/>
        <v>168733.21</v>
      </c>
      <c r="F23" s="825">
        <v>168733.21</v>
      </c>
      <c r="G23" s="825">
        <v>168733.21</v>
      </c>
      <c r="H23" s="770">
        <f t="shared" si="0"/>
        <v>0</v>
      </c>
      <c r="I23" s="826">
        <f t="shared" si="1"/>
        <v>1</v>
      </c>
      <c r="J23" s="832"/>
    </row>
    <row r="24" spans="1:10" s="828" customFormat="1" ht="29.25" customHeight="1" x14ac:dyDescent="0.2">
      <c r="A24" s="829">
        <v>13101</v>
      </c>
      <c r="B24" s="776" t="s">
        <v>834</v>
      </c>
      <c r="C24" s="776"/>
      <c r="D24" s="981">
        <v>168733.21</v>
      </c>
      <c r="E24" s="771">
        <f t="shared" si="2"/>
        <v>168733.21</v>
      </c>
      <c r="F24" s="830">
        <v>168733.21</v>
      </c>
      <c r="G24" s="830">
        <v>168733.21</v>
      </c>
      <c r="H24" s="770">
        <f t="shared" si="0"/>
        <v>0</v>
      </c>
      <c r="I24" s="826">
        <f t="shared" si="1"/>
        <v>1</v>
      </c>
    </row>
    <row r="25" spans="1:10" s="828" customFormat="1" ht="25.5" customHeight="1" x14ac:dyDescent="0.2">
      <c r="A25" s="774">
        <v>132</v>
      </c>
      <c r="B25" s="773" t="s">
        <v>835</v>
      </c>
      <c r="C25" s="835">
        <f>SUM(C26:C29)</f>
        <v>5417206</v>
      </c>
      <c r="D25" s="982">
        <f>D26+D27+D28+D29</f>
        <v>119851.04</v>
      </c>
      <c r="E25" s="820">
        <f t="shared" si="2"/>
        <v>5537057.04</v>
      </c>
      <c r="F25" s="825">
        <f>F26+F27+F28+F29</f>
        <v>5401804.6400000006</v>
      </c>
      <c r="G25" s="825">
        <f>SUM(G26:G29)</f>
        <v>5401804.6400000006</v>
      </c>
      <c r="H25" s="820">
        <f t="shared" si="0"/>
        <v>135252.39999999944</v>
      </c>
      <c r="I25" s="827">
        <f t="shared" si="1"/>
        <v>0.97557323339403423</v>
      </c>
    </row>
    <row r="26" spans="1:10" s="828" customFormat="1" ht="17.25" customHeight="1" x14ac:dyDescent="0.2">
      <c r="A26" s="829">
        <v>13201</v>
      </c>
      <c r="B26" s="776" t="s">
        <v>836</v>
      </c>
      <c r="C26" s="831">
        <v>1547782.19</v>
      </c>
      <c r="D26" s="981">
        <v>0</v>
      </c>
      <c r="E26" s="771">
        <f t="shared" si="2"/>
        <v>1547782.19</v>
      </c>
      <c r="F26" s="1018">
        <v>1514649.29</v>
      </c>
      <c r="G26" s="1018">
        <v>1514649.29</v>
      </c>
      <c r="H26" s="771">
        <f>E26-F26</f>
        <v>33132.899999999907</v>
      </c>
      <c r="I26" s="826">
        <f t="shared" si="1"/>
        <v>0.97859330581908299</v>
      </c>
    </row>
    <row r="27" spans="1:10" s="828" customFormat="1" ht="17.25" customHeight="1" x14ac:dyDescent="0.2">
      <c r="A27" s="829">
        <v>13202</v>
      </c>
      <c r="B27" s="776" t="s">
        <v>837</v>
      </c>
      <c r="C27" s="831">
        <v>3095539.04</v>
      </c>
      <c r="D27" s="981">
        <v>119220.73</v>
      </c>
      <c r="E27" s="771">
        <f t="shared" si="2"/>
        <v>3214759.77</v>
      </c>
      <c r="F27" s="830">
        <v>3214759.77</v>
      </c>
      <c r="G27" s="830">
        <v>3214759.77</v>
      </c>
      <c r="H27" s="771">
        <f>E27-F27</f>
        <v>0</v>
      </c>
      <c r="I27" s="826">
        <f>IF(E27=0,"",F27/E27)</f>
        <v>1</v>
      </c>
    </row>
    <row r="28" spans="1:10" s="828" customFormat="1" ht="17.25" customHeight="1" x14ac:dyDescent="0.2">
      <c r="A28" s="829">
        <v>13203</v>
      </c>
      <c r="B28" s="776" t="s">
        <v>838</v>
      </c>
      <c r="C28" s="831">
        <v>386942.38</v>
      </c>
      <c r="D28" s="981">
        <v>630.30999999999995</v>
      </c>
      <c r="E28" s="771">
        <f t="shared" si="2"/>
        <v>387572.69</v>
      </c>
      <c r="F28" s="830">
        <v>336197.79</v>
      </c>
      <c r="G28" s="830">
        <v>336197.79</v>
      </c>
      <c r="H28" s="771">
        <f t="shared" si="0"/>
        <v>51374.900000000023</v>
      </c>
      <c r="I28" s="826">
        <f t="shared" si="1"/>
        <v>0.86744447860864493</v>
      </c>
    </row>
    <row r="29" spans="1:10" s="828" customFormat="1" ht="17.25" customHeight="1" x14ac:dyDescent="0.2">
      <c r="A29" s="829">
        <v>13204</v>
      </c>
      <c r="B29" s="776" t="s">
        <v>839</v>
      </c>
      <c r="C29" s="831">
        <v>386942.39</v>
      </c>
      <c r="D29" s="981">
        <v>0</v>
      </c>
      <c r="E29" s="771">
        <f t="shared" si="2"/>
        <v>386942.39</v>
      </c>
      <c r="F29" s="830">
        <v>336197.79</v>
      </c>
      <c r="G29" s="830">
        <v>336197.79</v>
      </c>
      <c r="H29" s="771">
        <f t="shared" si="0"/>
        <v>50744.600000000035</v>
      </c>
      <c r="I29" s="826">
        <f t="shared" si="1"/>
        <v>0.86885748030863186</v>
      </c>
    </row>
    <row r="30" spans="1:10" s="834" customFormat="1" ht="17.25" customHeight="1" x14ac:dyDescent="0.2">
      <c r="A30" s="774">
        <v>134</v>
      </c>
      <c r="B30" s="773" t="s">
        <v>840</v>
      </c>
      <c r="C30" s="833">
        <f>C31</f>
        <v>2603704.34</v>
      </c>
      <c r="D30" s="982">
        <f>D31</f>
        <v>-994621.91</v>
      </c>
      <c r="E30" s="821">
        <f t="shared" si="2"/>
        <v>1609082.4299999997</v>
      </c>
      <c r="F30" s="825">
        <f>F31</f>
        <v>1379963.31</v>
      </c>
      <c r="G30" s="825">
        <f>G31</f>
        <v>1379963.31</v>
      </c>
      <c r="H30" s="821">
        <f t="shared" si="0"/>
        <v>229119.11999999965</v>
      </c>
      <c r="I30" s="827">
        <f t="shared" si="1"/>
        <v>0.85760883611164673</v>
      </c>
    </row>
    <row r="31" spans="1:10" s="828" customFormat="1" ht="17.25" customHeight="1" x14ac:dyDescent="0.2">
      <c r="A31" s="829">
        <v>13403</v>
      </c>
      <c r="B31" s="776" t="s">
        <v>841</v>
      </c>
      <c r="C31" s="831">
        <v>2603704.34</v>
      </c>
      <c r="D31" s="981">
        <v>-994621.91</v>
      </c>
      <c r="E31" s="771">
        <f t="shared" si="2"/>
        <v>1609082.4299999997</v>
      </c>
      <c r="F31" s="830">
        <v>1379963.31</v>
      </c>
      <c r="G31" s="830">
        <v>1379963.31</v>
      </c>
      <c r="H31" s="771">
        <f>E31-F31</f>
        <v>229119.11999999965</v>
      </c>
      <c r="I31" s="826">
        <f>IF(E31=0,"",F31/E31)</f>
        <v>0.85760883611164673</v>
      </c>
    </row>
    <row r="32" spans="1:10" s="828" customFormat="1" ht="17.25" customHeight="1" x14ac:dyDescent="0.2">
      <c r="A32" s="772">
        <v>1400</v>
      </c>
      <c r="B32" s="773" t="s">
        <v>579</v>
      </c>
      <c r="C32" s="835">
        <f>C33+C42+C44+C46</f>
        <v>9833511</v>
      </c>
      <c r="D32" s="982">
        <f>D33+D42+D44+D46</f>
        <v>405571.06000000006</v>
      </c>
      <c r="E32" s="821">
        <f t="shared" si="2"/>
        <v>10239082.060000001</v>
      </c>
      <c r="F32" s="825">
        <f>F33+F42+F44+F46</f>
        <v>9722575.4100000001</v>
      </c>
      <c r="G32" s="825">
        <f>G33+G42+G44+G46</f>
        <v>9547133.8800000008</v>
      </c>
      <c r="H32" s="821">
        <f t="shared" ref="H32:H52" si="4">E32-F32</f>
        <v>516506.65000000037</v>
      </c>
      <c r="I32" s="827">
        <f t="shared" si="1"/>
        <v>0.94955537547474245</v>
      </c>
    </row>
    <row r="33" spans="1:9" s="828" customFormat="1" ht="17.25" customHeight="1" x14ac:dyDescent="0.2">
      <c r="A33" s="774">
        <v>141</v>
      </c>
      <c r="B33" s="773" t="s">
        <v>1109</v>
      </c>
      <c r="C33" s="835">
        <f>SUM(C34:C41)</f>
        <v>3979192.69</v>
      </c>
      <c r="D33" s="982">
        <f>SUM(D34:D41)</f>
        <v>432844.30000000005</v>
      </c>
      <c r="E33" s="821">
        <f t="shared" si="2"/>
        <v>4412036.99</v>
      </c>
      <c r="F33" s="825">
        <f>SUM(F34:F41)</f>
        <v>4097905.3699999996</v>
      </c>
      <c r="G33" s="825">
        <f t="shared" ref="G33" si="5">SUM(G34:G41)</f>
        <v>3925642.3699999996</v>
      </c>
      <c r="H33" s="821">
        <f t="shared" si="4"/>
        <v>314131.62000000058</v>
      </c>
      <c r="I33" s="827">
        <f t="shared" si="1"/>
        <v>0.92880122702688384</v>
      </c>
    </row>
    <row r="34" spans="1:9" s="828" customFormat="1" ht="17.25" customHeight="1" x14ac:dyDescent="0.2">
      <c r="A34" s="775">
        <v>14102</v>
      </c>
      <c r="B34" s="776" t="s">
        <v>1110</v>
      </c>
      <c r="C34" s="831">
        <v>246.25</v>
      </c>
      <c r="D34" s="981">
        <v>2171.25</v>
      </c>
      <c r="E34" s="771">
        <f t="shared" si="2"/>
        <v>2417.5</v>
      </c>
      <c r="F34" s="830">
        <v>2417.48</v>
      </c>
      <c r="G34" s="830">
        <v>2417.48</v>
      </c>
      <c r="H34" s="771">
        <f t="shared" si="4"/>
        <v>1.999999999998181E-2</v>
      </c>
      <c r="I34" s="826">
        <f t="shared" si="1"/>
        <v>0.99999172699069283</v>
      </c>
    </row>
    <row r="35" spans="1:9" s="828" customFormat="1" ht="17.25" customHeight="1" x14ac:dyDescent="0.2">
      <c r="A35" s="775">
        <v>14103</v>
      </c>
      <c r="B35" s="776" t="s">
        <v>1111</v>
      </c>
      <c r="C35" s="831">
        <v>3823.2</v>
      </c>
      <c r="D35" s="981">
        <v>938.4</v>
      </c>
      <c r="E35" s="771">
        <f t="shared" si="2"/>
        <v>4761.5999999999995</v>
      </c>
      <c r="F35" s="830">
        <v>4688.42</v>
      </c>
      <c r="G35" s="830">
        <v>4688.42</v>
      </c>
      <c r="H35" s="771">
        <f t="shared" si="4"/>
        <v>73.179999999999382</v>
      </c>
      <c r="I35" s="826">
        <f>IF(E35=0,"",F35/E35)</f>
        <v>0.98463121639784956</v>
      </c>
    </row>
    <row r="36" spans="1:9" s="828" customFormat="1" ht="17.25" customHeight="1" x14ac:dyDescent="0.2">
      <c r="A36" s="775">
        <v>14104</v>
      </c>
      <c r="B36" s="776" t="s">
        <v>1112</v>
      </c>
      <c r="C36" s="831">
        <v>144157.56</v>
      </c>
      <c r="D36" s="981">
        <v>-213.59</v>
      </c>
      <c r="E36" s="771">
        <f t="shared" si="2"/>
        <v>143943.97</v>
      </c>
      <c r="F36" s="830">
        <v>132272.26999999999</v>
      </c>
      <c r="G36" s="830">
        <v>132272.26999999999</v>
      </c>
      <c r="H36" s="771">
        <f t="shared" si="4"/>
        <v>11671.700000000012</v>
      </c>
      <c r="I36" s="826">
        <f t="shared" si="1"/>
        <v>0.91891497782088394</v>
      </c>
    </row>
    <row r="37" spans="1:9" s="828" customFormat="1" ht="17.25" customHeight="1" x14ac:dyDescent="0.2">
      <c r="A37" s="775">
        <v>14106</v>
      </c>
      <c r="B37" s="776" t="s">
        <v>1113</v>
      </c>
      <c r="C37" s="831">
        <v>836114.64</v>
      </c>
      <c r="D37" s="981">
        <v>-824.83</v>
      </c>
      <c r="E37" s="771">
        <f t="shared" si="2"/>
        <v>835289.81</v>
      </c>
      <c r="F37" s="830">
        <v>767153.2</v>
      </c>
      <c r="G37" s="830">
        <v>767153.2</v>
      </c>
      <c r="H37" s="771">
        <f t="shared" si="4"/>
        <v>68136.610000000102</v>
      </c>
      <c r="I37" s="826">
        <f>IF(E37=0,"",F37/E37)</f>
        <v>0.9184275814402667</v>
      </c>
    </row>
    <row r="38" spans="1:9" s="828" customFormat="1" ht="17.25" customHeight="1" x14ac:dyDescent="0.2">
      <c r="A38" s="775">
        <v>14107</v>
      </c>
      <c r="B38" s="776" t="s">
        <v>1114</v>
      </c>
      <c r="C38" s="831">
        <v>288315.36</v>
      </c>
      <c r="D38" s="981">
        <v>667.65</v>
      </c>
      <c r="E38" s="771">
        <f t="shared" si="2"/>
        <v>288983.01</v>
      </c>
      <c r="F38" s="830">
        <v>264530.39</v>
      </c>
      <c r="G38" s="830">
        <v>264530.39</v>
      </c>
      <c r="H38" s="771">
        <f t="shared" si="4"/>
        <v>24452.619999999995</v>
      </c>
      <c r="I38" s="826">
        <f>IF(E38=0,"",F38/E38)</f>
        <v>0.91538388364077183</v>
      </c>
    </row>
    <row r="39" spans="1:9" s="828" customFormat="1" ht="24.75" customHeight="1" x14ac:dyDescent="0.2">
      <c r="A39" s="775">
        <v>14108</v>
      </c>
      <c r="B39" s="776" t="s">
        <v>1115</v>
      </c>
      <c r="C39" s="831">
        <v>257652</v>
      </c>
      <c r="D39" s="981">
        <v>430924.59</v>
      </c>
      <c r="E39" s="771">
        <f t="shared" si="2"/>
        <v>688576.59000000008</v>
      </c>
      <c r="F39" s="830">
        <v>678307</v>
      </c>
      <c r="G39" s="830">
        <v>506044</v>
      </c>
      <c r="H39" s="771">
        <f t="shared" si="4"/>
        <v>10269.590000000084</v>
      </c>
      <c r="I39" s="826">
        <f t="shared" si="1"/>
        <v>0.98508576947119264</v>
      </c>
    </row>
    <row r="40" spans="1:9" s="828" customFormat="1" ht="17.25" customHeight="1" x14ac:dyDescent="0.2">
      <c r="A40" s="775">
        <v>14109</v>
      </c>
      <c r="B40" s="776" t="s">
        <v>1116</v>
      </c>
      <c r="C40" s="831">
        <v>2304726.12</v>
      </c>
      <c r="D40" s="981">
        <v>0</v>
      </c>
      <c r="E40" s="771">
        <f t="shared" si="2"/>
        <v>2304726.12</v>
      </c>
      <c r="F40" s="830">
        <v>2116264.34</v>
      </c>
      <c r="G40" s="830">
        <v>2116264.34</v>
      </c>
      <c r="H40" s="771">
        <f t="shared" si="4"/>
        <v>188461.78000000026</v>
      </c>
      <c r="I40" s="826">
        <f t="shared" si="1"/>
        <v>0.91822812334855641</v>
      </c>
    </row>
    <row r="41" spans="1:9" s="828" customFormat="1" ht="17.25" customHeight="1" x14ac:dyDescent="0.2">
      <c r="A41" s="777">
        <v>14110</v>
      </c>
      <c r="B41" s="778" t="s">
        <v>1117</v>
      </c>
      <c r="C41" s="831">
        <v>144157.56</v>
      </c>
      <c r="D41" s="981">
        <v>-819.17</v>
      </c>
      <c r="E41" s="771">
        <f t="shared" si="2"/>
        <v>143338.38999999998</v>
      </c>
      <c r="F41" s="830">
        <v>132272.26999999999</v>
      </c>
      <c r="G41" s="830">
        <v>132272.26999999999</v>
      </c>
      <c r="H41" s="771">
        <f t="shared" si="4"/>
        <v>11066.119999999995</v>
      </c>
      <c r="I41" s="826">
        <f t="shared" si="1"/>
        <v>0.9227972352696302</v>
      </c>
    </row>
    <row r="42" spans="1:9" s="828" customFormat="1" ht="17.25" customHeight="1" x14ac:dyDescent="0.2">
      <c r="A42" s="774">
        <v>142</v>
      </c>
      <c r="B42" s="773" t="s">
        <v>1118</v>
      </c>
      <c r="C42" s="825">
        <f>C43</f>
        <v>1153261.8</v>
      </c>
      <c r="D42" s="982">
        <f>D43</f>
        <v>0.57999999999999996</v>
      </c>
      <c r="E42" s="821">
        <f t="shared" si="2"/>
        <v>1153262.3800000001</v>
      </c>
      <c r="F42" s="825">
        <f>F43</f>
        <v>1058134.98</v>
      </c>
      <c r="G42" s="825">
        <f>G43</f>
        <v>1058134.98</v>
      </c>
      <c r="H42" s="821">
        <f t="shared" si="4"/>
        <v>95127.40000000014</v>
      </c>
      <c r="I42" s="827">
        <f t="shared" si="1"/>
        <v>0.91751452084997331</v>
      </c>
    </row>
    <row r="43" spans="1:9" s="828" customFormat="1" ht="17.25" customHeight="1" x14ac:dyDescent="0.2">
      <c r="A43" s="775">
        <v>14201</v>
      </c>
      <c r="B43" s="776" t="s">
        <v>1119</v>
      </c>
      <c r="C43" s="831">
        <v>1153261.8</v>
      </c>
      <c r="D43" s="981">
        <v>0.57999999999999996</v>
      </c>
      <c r="E43" s="771">
        <f t="shared" si="2"/>
        <v>1153262.3800000001</v>
      </c>
      <c r="F43" s="830">
        <v>1058134.98</v>
      </c>
      <c r="G43" s="830">
        <v>1058134.98</v>
      </c>
      <c r="H43" s="771">
        <f t="shared" si="4"/>
        <v>95127.40000000014</v>
      </c>
      <c r="I43" s="826">
        <f>IF(E43=0,"",F43/E43)</f>
        <v>0.91751452084997331</v>
      </c>
    </row>
    <row r="44" spans="1:9" s="828" customFormat="1" ht="17.25" customHeight="1" x14ac:dyDescent="0.2">
      <c r="A44" s="774">
        <v>143</v>
      </c>
      <c r="B44" s="773" t="s">
        <v>1120</v>
      </c>
      <c r="C44" s="825">
        <f>C45</f>
        <v>4637362.5599999996</v>
      </c>
      <c r="D44" s="982">
        <f>D45</f>
        <v>-27352.84</v>
      </c>
      <c r="E44" s="821">
        <f t="shared" si="2"/>
        <v>4610009.72</v>
      </c>
      <c r="F44" s="825">
        <f>F45</f>
        <v>4508605.26</v>
      </c>
      <c r="G44" s="825">
        <f>G45</f>
        <v>4505426.7300000004</v>
      </c>
      <c r="H44" s="821">
        <f t="shared" si="4"/>
        <v>101404.45999999996</v>
      </c>
      <c r="I44" s="827">
        <f t="shared" si="1"/>
        <v>0.97800341731166673</v>
      </c>
    </row>
    <row r="45" spans="1:9" s="828" customFormat="1" ht="17.25" customHeight="1" x14ac:dyDescent="0.2">
      <c r="A45" s="775">
        <v>14303</v>
      </c>
      <c r="B45" s="776" t="s">
        <v>1121</v>
      </c>
      <c r="C45" s="831">
        <v>4637362.5599999996</v>
      </c>
      <c r="D45" s="981">
        <v>-27352.84</v>
      </c>
      <c r="E45" s="771">
        <f t="shared" si="2"/>
        <v>4610009.72</v>
      </c>
      <c r="F45" s="830">
        <v>4508605.26</v>
      </c>
      <c r="G45" s="830">
        <v>4505426.7300000004</v>
      </c>
      <c r="H45" s="771">
        <f>E45-F45</f>
        <v>101404.45999999996</v>
      </c>
      <c r="I45" s="826">
        <f t="shared" si="1"/>
        <v>0.97800341731166673</v>
      </c>
    </row>
    <row r="46" spans="1:9" s="828" customFormat="1" ht="17.25" customHeight="1" x14ac:dyDescent="0.2">
      <c r="A46" s="774">
        <v>144</v>
      </c>
      <c r="B46" s="773" t="s">
        <v>1122</v>
      </c>
      <c r="C46" s="825">
        <f>SUM(C47:C49)</f>
        <v>63693.95</v>
      </c>
      <c r="D46" s="982">
        <f>SUM(D47:D48)+D49</f>
        <v>79.02</v>
      </c>
      <c r="E46" s="821">
        <f t="shared" si="2"/>
        <v>63772.969999999994</v>
      </c>
      <c r="F46" s="825">
        <f t="shared" ref="F46:G46" si="6">SUM(F47:F49)</f>
        <v>57929.8</v>
      </c>
      <c r="G46" s="825">
        <f t="shared" si="6"/>
        <v>57929.8</v>
      </c>
      <c r="H46" s="821">
        <f t="shared" si="4"/>
        <v>5843.169999999991</v>
      </c>
      <c r="I46" s="827">
        <f t="shared" si="1"/>
        <v>0.90837544495732292</v>
      </c>
    </row>
    <row r="47" spans="1:9" s="828" customFormat="1" ht="17.25" customHeight="1" x14ac:dyDescent="0.2">
      <c r="A47" s="775">
        <v>14402</v>
      </c>
      <c r="B47" s="776" t="s">
        <v>1123</v>
      </c>
      <c r="C47" s="831">
        <v>28512</v>
      </c>
      <c r="D47" s="981">
        <v>0</v>
      </c>
      <c r="E47" s="771">
        <f t="shared" si="2"/>
        <v>28512</v>
      </c>
      <c r="F47" s="830">
        <v>25740.6</v>
      </c>
      <c r="G47" s="830">
        <v>25740.6</v>
      </c>
      <c r="H47" s="771">
        <f t="shared" si="4"/>
        <v>2771.4000000000015</v>
      </c>
      <c r="I47" s="826">
        <f>IF(E47=0,"",F47/E47)</f>
        <v>0.90279882154882152</v>
      </c>
    </row>
    <row r="48" spans="1:9" s="828" customFormat="1" ht="17.25" customHeight="1" x14ac:dyDescent="0.2">
      <c r="A48" s="775">
        <v>14403</v>
      </c>
      <c r="B48" s="776" t="s">
        <v>1124</v>
      </c>
      <c r="C48" s="981"/>
      <c r="D48" s="981"/>
      <c r="E48" s="771">
        <f t="shared" si="2"/>
        <v>0</v>
      </c>
      <c r="F48" s="830"/>
      <c r="G48" s="830"/>
      <c r="H48" s="771">
        <f t="shared" si="4"/>
        <v>0</v>
      </c>
      <c r="I48" s="826" t="str">
        <f t="shared" si="1"/>
        <v/>
      </c>
    </row>
    <row r="49" spans="1:10" s="828" customFormat="1" ht="17.25" customHeight="1" x14ac:dyDescent="0.2">
      <c r="A49" s="775">
        <v>14406</v>
      </c>
      <c r="B49" s="776" t="s">
        <v>1125</v>
      </c>
      <c r="C49" s="831">
        <v>35181.949999999997</v>
      </c>
      <c r="D49" s="981">
        <v>79.02</v>
      </c>
      <c r="E49" s="771">
        <f t="shared" si="2"/>
        <v>35260.969999999994</v>
      </c>
      <c r="F49" s="830">
        <v>32189.200000000001</v>
      </c>
      <c r="G49" s="830">
        <v>32189.200000000001</v>
      </c>
      <c r="H49" s="771">
        <f>E49-F49</f>
        <v>3071.7699999999932</v>
      </c>
      <c r="I49" s="826">
        <f t="shared" si="1"/>
        <v>0.91288469942829154</v>
      </c>
      <c r="J49" s="832"/>
    </row>
    <row r="50" spans="1:10" s="828" customFormat="1" ht="17.25" customHeight="1" x14ac:dyDescent="0.2">
      <c r="A50" s="772">
        <v>1500</v>
      </c>
      <c r="B50" s="779" t="s">
        <v>1126</v>
      </c>
      <c r="C50" s="981">
        <f t="shared" ref="C50:D52" si="7">C51</f>
        <v>0</v>
      </c>
      <c r="D50" s="982">
        <f t="shared" si="7"/>
        <v>927450.46</v>
      </c>
      <c r="E50" s="821">
        <f t="shared" si="2"/>
        <v>927450.46</v>
      </c>
      <c r="F50" s="825">
        <f>F51</f>
        <v>884909.04</v>
      </c>
      <c r="G50" s="825">
        <f>G51</f>
        <v>884909.04</v>
      </c>
      <c r="H50" s="821">
        <f>E50-F50</f>
        <v>42541.419999999925</v>
      </c>
      <c r="I50" s="826">
        <f t="shared" si="1"/>
        <v>0.95413078990763567</v>
      </c>
    </row>
    <row r="51" spans="1:10" s="828" customFormat="1" ht="17.25" customHeight="1" x14ac:dyDescent="0.2">
      <c r="A51" s="775">
        <v>152</v>
      </c>
      <c r="B51" s="779" t="s">
        <v>1127</v>
      </c>
      <c r="C51" s="981">
        <f t="shared" si="7"/>
        <v>0</v>
      </c>
      <c r="D51" s="981">
        <f t="shared" si="7"/>
        <v>927450.46</v>
      </c>
      <c r="E51" s="771">
        <f t="shared" si="2"/>
        <v>927450.46</v>
      </c>
      <c r="F51" s="830">
        <f>F52</f>
        <v>884909.04</v>
      </c>
      <c r="G51" s="830">
        <f>G52</f>
        <v>884909.04</v>
      </c>
      <c r="H51" s="771">
        <f t="shared" si="4"/>
        <v>42541.419999999925</v>
      </c>
      <c r="I51" s="826">
        <f t="shared" si="1"/>
        <v>0.95413078990763567</v>
      </c>
    </row>
    <row r="52" spans="1:10" s="828" customFormat="1" ht="17.25" customHeight="1" x14ac:dyDescent="0.2">
      <c r="A52" s="775">
        <v>15202</v>
      </c>
      <c r="B52" s="780" t="s">
        <v>1236</v>
      </c>
      <c r="C52" s="981">
        <f t="shared" si="7"/>
        <v>0</v>
      </c>
      <c r="D52" s="981">
        <v>927450.46</v>
      </c>
      <c r="E52" s="771">
        <f t="shared" si="2"/>
        <v>927450.46</v>
      </c>
      <c r="F52" s="830">
        <v>884909.04</v>
      </c>
      <c r="G52" s="830">
        <v>884909.04</v>
      </c>
      <c r="H52" s="771">
        <f t="shared" si="4"/>
        <v>42541.419999999925</v>
      </c>
      <c r="I52" s="826">
        <f t="shared" si="1"/>
        <v>0.95413078990763567</v>
      </c>
    </row>
    <row r="53" spans="1:10" s="828" customFormat="1" ht="17.25" customHeight="1" thickBot="1" x14ac:dyDescent="0.25">
      <c r="A53" s="781"/>
      <c r="B53" s="782" t="s">
        <v>842</v>
      </c>
      <c r="C53" s="830"/>
      <c r="D53" s="981"/>
      <c r="E53" s="770"/>
      <c r="F53" s="830"/>
      <c r="G53" s="830"/>
      <c r="H53" s="770"/>
      <c r="I53" s="826" t="str">
        <f t="shared" si="1"/>
        <v/>
      </c>
    </row>
    <row r="54" spans="1:10" s="828" customFormat="1" ht="17.25" customHeight="1" thickBot="1" x14ac:dyDescent="0.25">
      <c r="A54" s="783"/>
      <c r="B54" s="773" t="s">
        <v>625</v>
      </c>
      <c r="C54" s="836">
        <f t="shared" ref="C54:H54" si="8">C11+C22+C32+C50</f>
        <v>46848720</v>
      </c>
      <c r="D54" s="836">
        <f t="shared" si="8"/>
        <v>0</v>
      </c>
      <c r="E54" s="822">
        <f t="shared" si="8"/>
        <v>46848720.000000007</v>
      </c>
      <c r="F54" s="836">
        <f t="shared" si="8"/>
        <v>44931087.000000007</v>
      </c>
      <c r="G54" s="836">
        <f t="shared" si="8"/>
        <v>44755645.470000006</v>
      </c>
      <c r="H54" s="837">
        <f t="shared" si="8"/>
        <v>1917632.9999999991</v>
      </c>
      <c r="I54" s="838">
        <f t="shared" si="1"/>
        <v>0.95906754762990321</v>
      </c>
      <c r="J54" s="832"/>
    </row>
    <row r="55" spans="1:10" s="828" customFormat="1" ht="45" customHeight="1" thickBot="1" x14ac:dyDescent="0.25">
      <c r="A55" s="1304" t="s">
        <v>818</v>
      </c>
      <c r="B55" s="1305"/>
      <c r="C55" s="839" t="s">
        <v>569</v>
      </c>
      <c r="D55" s="839" t="s">
        <v>479</v>
      </c>
      <c r="E55" s="784" t="s">
        <v>570</v>
      </c>
      <c r="F55" s="839" t="s">
        <v>571</v>
      </c>
      <c r="G55" s="839" t="s">
        <v>572</v>
      </c>
      <c r="H55" s="784" t="s">
        <v>573</v>
      </c>
      <c r="I55" s="840" t="s">
        <v>819</v>
      </c>
    </row>
    <row r="56" spans="1:10" s="828" customFormat="1" ht="15" customHeight="1" thickBot="1" x14ac:dyDescent="0.25">
      <c r="A56" s="772"/>
      <c r="B56" s="841"/>
      <c r="C56" s="841" t="s">
        <v>444</v>
      </c>
      <c r="D56" s="841" t="s">
        <v>445</v>
      </c>
      <c r="E56" s="785" t="s">
        <v>574</v>
      </c>
      <c r="F56" s="841" t="s">
        <v>447</v>
      </c>
      <c r="G56" s="841" t="s">
        <v>448</v>
      </c>
      <c r="H56" s="785" t="s">
        <v>575</v>
      </c>
      <c r="I56" s="842" t="s">
        <v>820</v>
      </c>
    </row>
    <row r="57" spans="1:10" s="828" customFormat="1" ht="17.25" customHeight="1" x14ac:dyDescent="0.2">
      <c r="A57" s="786">
        <v>2000</v>
      </c>
      <c r="B57" s="787" t="s">
        <v>226</v>
      </c>
      <c r="C57" s="825">
        <f>C58+C71+C77+C83+C88+C91+C95</f>
        <v>2133085.3800000004</v>
      </c>
      <c r="D57" s="825">
        <f>D58+D71+D77+D83+D88+D91+D95</f>
        <v>217187.16000000003</v>
      </c>
      <c r="E57" s="825">
        <f>E58+E71+E77+E83+E88+E91+E95</f>
        <v>2350272.54</v>
      </c>
      <c r="F57" s="825">
        <f>F58+F71+F77+F83+F89+F91+F95</f>
        <v>1441411.13</v>
      </c>
      <c r="G57" s="825">
        <f>G58+G71+G77+G83+G89+G91+G95</f>
        <v>1441411.13</v>
      </c>
      <c r="H57" s="820">
        <f t="shared" ref="H57:H107" si="9">E57-F57</f>
        <v>908861.41000000015</v>
      </c>
      <c r="I57" s="827">
        <f t="shared" ref="I57:I107" si="10">IF(E57=0,"",F57/E57)</f>
        <v>0.6132953117003187</v>
      </c>
      <c r="J57" s="832"/>
    </row>
    <row r="58" spans="1:10" s="828" customFormat="1" ht="17.25" customHeight="1" x14ac:dyDescent="0.2">
      <c r="A58" s="757">
        <v>2100</v>
      </c>
      <c r="B58" s="788" t="s">
        <v>1128</v>
      </c>
      <c r="C58" s="825">
        <f>C59+C61+C63+C65+C67+C69</f>
        <v>1153862.3800000001</v>
      </c>
      <c r="D58" s="825">
        <f>D59+D61+D63+D65+D67+D69</f>
        <v>33974.490000000005</v>
      </c>
      <c r="E58" s="825">
        <f>E59+E61+E63+E65+E67+E69</f>
        <v>1187836.8700000001</v>
      </c>
      <c r="F58" s="825">
        <f>F59+F61+F63+F65+F67+F69</f>
        <v>537944.51</v>
      </c>
      <c r="G58" s="825">
        <f>G59+G61+G63+G65+G67+G69</f>
        <v>537944.51</v>
      </c>
      <c r="H58" s="820">
        <f t="shared" si="9"/>
        <v>649892.3600000001</v>
      </c>
      <c r="I58" s="827">
        <f t="shared" si="10"/>
        <v>0.45287743088830029</v>
      </c>
      <c r="J58" s="832"/>
    </row>
    <row r="59" spans="1:10" s="828" customFormat="1" ht="17.25" customHeight="1" x14ac:dyDescent="0.2">
      <c r="A59" s="758">
        <v>211</v>
      </c>
      <c r="B59" s="788" t="s">
        <v>1129</v>
      </c>
      <c r="C59" s="830">
        <f>C60</f>
        <v>205150.15</v>
      </c>
      <c r="D59" s="825">
        <f>D60</f>
        <v>-12421.46</v>
      </c>
      <c r="E59" s="819">
        <f>E60</f>
        <v>192728.69</v>
      </c>
      <c r="F59" s="825">
        <f>F60</f>
        <v>119384.12</v>
      </c>
      <c r="G59" s="825">
        <f>G60</f>
        <v>119384.12</v>
      </c>
      <c r="H59" s="820">
        <f>E59-F59</f>
        <v>73344.570000000007</v>
      </c>
      <c r="I59" s="827">
        <f t="shared" si="10"/>
        <v>0.61944135042893711</v>
      </c>
      <c r="J59" s="832"/>
    </row>
    <row r="60" spans="1:10" s="828" customFormat="1" ht="17.25" customHeight="1" x14ac:dyDescent="0.2">
      <c r="A60" s="759">
        <v>21101</v>
      </c>
      <c r="B60" s="789" t="s">
        <v>1130</v>
      </c>
      <c r="C60" s="830">
        <v>205150.15</v>
      </c>
      <c r="D60" s="830">
        <v>-12421.46</v>
      </c>
      <c r="E60" s="830">
        <f>SUM(C60:D60)</f>
        <v>192728.69</v>
      </c>
      <c r="F60" s="830">
        <v>119384.12</v>
      </c>
      <c r="G60" s="830">
        <v>119384.12</v>
      </c>
      <c r="H60" s="819">
        <f>E60-F60</f>
        <v>73344.570000000007</v>
      </c>
      <c r="I60" s="826">
        <f t="shared" si="10"/>
        <v>0.61944135042893711</v>
      </c>
    </row>
    <row r="61" spans="1:10" s="828" customFormat="1" ht="17.25" customHeight="1" x14ac:dyDescent="0.2">
      <c r="A61" s="758">
        <v>212</v>
      </c>
      <c r="B61" s="788" t="s">
        <v>1131</v>
      </c>
      <c r="C61" s="825">
        <f>C62</f>
        <v>236393.07</v>
      </c>
      <c r="D61" s="825">
        <f>D62</f>
        <v>0</v>
      </c>
      <c r="E61" s="820">
        <f>E62</f>
        <v>236393.07</v>
      </c>
      <c r="F61" s="825">
        <f>F62</f>
        <v>105831.48</v>
      </c>
      <c r="G61" s="825">
        <f>G62</f>
        <v>105831.48</v>
      </c>
      <c r="H61" s="820">
        <f t="shared" si="9"/>
        <v>130561.59000000001</v>
      </c>
      <c r="I61" s="827">
        <f t="shared" si="10"/>
        <v>0.44769281942148303</v>
      </c>
    </row>
    <row r="62" spans="1:10" s="828" customFormat="1" ht="17.25" customHeight="1" x14ac:dyDescent="0.2">
      <c r="A62" s="759">
        <v>21201</v>
      </c>
      <c r="B62" s="789" t="s">
        <v>1132</v>
      </c>
      <c r="C62" s="830">
        <v>236393.07</v>
      </c>
      <c r="D62" s="830">
        <v>0</v>
      </c>
      <c r="E62" s="830">
        <f>SUM(C62:D62)</f>
        <v>236393.07</v>
      </c>
      <c r="F62" s="830">
        <v>105831.48</v>
      </c>
      <c r="G62" s="830">
        <v>105831.48</v>
      </c>
      <c r="H62" s="819">
        <f>E62-F62</f>
        <v>130561.59000000001</v>
      </c>
      <c r="I62" s="826">
        <f>IF(E62=0,"",F62/E62)</f>
        <v>0.44769281942148303</v>
      </c>
    </row>
    <row r="63" spans="1:10" s="828" customFormat="1" ht="17.25" customHeight="1" x14ac:dyDescent="0.2">
      <c r="A63" s="758">
        <v>214</v>
      </c>
      <c r="B63" s="788" t="s">
        <v>1133</v>
      </c>
      <c r="C63" s="825">
        <f>C64</f>
        <v>546304.66</v>
      </c>
      <c r="D63" s="825">
        <f>D64</f>
        <v>4109.8</v>
      </c>
      <c r="E63" s="825">
        <f t="shared" ref="E63:E68" si="11">SUM(C63:D63)</f>
        <v>550414.46000000008</v>
      </c>
      <c r="F63" s="825">
        <f>F64</f>
        <v>232577.91</v>
      </c>
      <c r="G63" s="825">
        <f>G64</f>
        <v>232577.91</v>
      </c>
      <c r="H63" s="820">
        <f t="shared" si="9"/>
        <v>317836.55000000005</v>
      </c>
      <c r="I63" s="827">
        <f t="shared" si="10"/>
        <v>0.4225505085749382</v>
      </c>
    </row>
    <row r="64" spans="1:10" s="828" customFormat="1" ht="17.25" customHeight="1" x14ac:dyDescent="0.2">
      <c r="A64" s="759">
        <v>21401</v>
      </c>
      <c r="B64" s="789" t="s">
        <v>1134</v>
      </c>
      <c r="C64" s="830">
        <v>546304.66</v>
      </c>
      <c r="D64" s="830">
        <v>4109.8</v>
      </c>
      <c r="E64" s="830">
        <f t="shared" si="11"/>
        <v>550414.46000000008</v>
      </c>
      <c r="F64" s="830">
        <v>232577.91</v>
      </c>
      <c r="G64" s="830">
        <v>232577.91</v>
      </c>
      <c r="H64" s="819">
        <f>E64-F64</f>
        <v>317836.55000000005</v>
      </c>
      <c r="I64" s="826">
        <f>IF(E64=0,"",F64/E64)</f>
        <v>0.4225505085749382</v>
      </c>
    </row>
    <row r="65" spans="1:9" s="828" customFormat="1" ht="17.25" customHeight="1" x14ac:dyDescent="0.2">
      <c r="A65" s="758">
        <v>215</v>
      </c>
      <c r="B65" s="790" t="s">
        <v>1135</v>
      </c>
      <c r="C65" s="825">
        <f>C66</f>
        <v>92170.18</v>
      </c>
      <c r="D65" s="825">
        <f>D66</f>
        <v>0</v>
      </c>
      <c r="E65" s="830">
        <f t="shared" si="11"/>
        <v>92170.18</v>
      </c>
      <c r="F65" s="825">
        <f>F66</f>
        <v>1995</v>
      </c>
      <c r="G65" s="825">
        <f>G66</f>
        <v>1995</v>
      </c>
      <c r="H65" s="820">
        <f t="shared" si="9"/>
        <v>90175.18</v>
      </c>
      <c r="I65" s="827">
        <f t="shared" si="10"/>
        <v>2.164474453668204E-2</v>
      </c>
    </row>
    <row r="66" spans="1:9" s="828" customFormat="1" ht="17.25" customHeight="1" x14ac:dyDescent="0.2">
      <c r="A66" s="759">
        <v>21501</v>
      </c>
      <c r="B66" s="789" t="s">
        <v>1136</v>
      </c>
      <c r="C66" s="830">
        <v>92170.18</v>
      </c>
      <c r="D66" s="830"/>
      <c r="E66" s="830">
        <f t="shared" si="11"/>
        <v>92170.18</v>
      </c>
      <c r="F66" s="830">
        <v>1995</v>
      </c>
      <c r="G66" s="830">
        <v>1995</v>
      </c>
      <c r="H66" s="819">
        <f t="shared" si="9"/>
        <v>90175.18</v>
      </c>
      <c r="I66" s="826">
        <f t="shared" si="10"/>
        <v>2.164474453668204E-2</v>
      </c>
    </row>
    <row r="67" spans="1:9" s="828" customFormat="1" ht="17.25" customHeight="1" x14ac:dyDescent="0.2">
      <c r="A67" s="758">
        <v>216</v>
      </c>
      <c r="B67" s="790" t="s">
        <v>1137</v>
      </c>
      <c r="C67" s="825">
        <f>C68</f>
        <v>39204.47</v>
      </c>
      <c r="D67" s="825">
        <f>D68</f>
        <v>-1230</v>
      </c>
      <c r="E67" s="825">
        <f t="shared" si="11"/>
        <v>37974.47</v>
      </c>
      <c r="F67" s="825">
        <f>F68</f>
        <v>0</v>
      </c>
      <c r="G67" s="825">
        <f>G68</f>
        <v>0</v>
      </c>
      <c r="H67" s="820">
        <f t="shared" si="9"/>
        <v>37974.47</v>
      </c>
      <c r="I67" s="827">
        <f t="shared" si="10"/>
        <v>0</v>
      </c>
    </row>
    <row r="68" spans="1:9" s="828" customFormat="1" ht="17.25" customHeight="1" x14ac:dyDescent="0.2">
      <c r="A68" s="759">
        <v>21601</v>
      </c>
      <c r="B68" s="789" t="s">
        <v>1137</v>
      </c>
      <c r="C68" s="830">
        <v>39204.47</v>
      </c>
      <c r="D68" s="830">
        <v>-1230</v>
      </c>
      <c r="E68" s="830">
        <f t="shared" si="11"/>
        <v>37974.47</v>
      </c>
      <c r="F68" s="830">
        <v>0</v>
      </c>
      <c r="G68" s="830">
        <v>0</v>
      </c>
      <c r="H68" s="819">
        <f t="shared" si="9"/>
        <v>37974.47</v>
      </c>
      <c r="I68" s="826">
        <f t="shared" si="10"/>
        <v>0</v>
      </c>
    </row>
    <row r="69" spans="1:9" s="828" customFormat="1" ht="17.25" customHeight="1" x14ac:dyDescent="0.2">
      <c r="A69" s="758">
        <v>218</v>
      </c>
      <c r="B69" s="788" t="s">
        <v>1138</v>
      </c>
      <c r="C69" s="825">
        <f>C70</f>
        <v>34639.85</v>
      </c>
      <c r="D69" s="825">
        <f>D70</f>
        <v>43516.15</v>
      </c>
      <c r="E69" s="820">
        <f>E70</f>
        <v>78156</v>
      </c>
      <c r="F69" s="825">
        <f>F70</f>
        <v>78156</v>
      </c>
      <c r="G69" s="825">
        <f>G70</f>
        <v>78156</v>
      </c>
      <c r="H69" s="820">
        <f t="shared" si="9"/>
        <v>0</v>
      </c>
      <c r="I69" s="827">
        <f t="shared" si="10"/>
        <v>1</v>
      </c>
    </row>
    <row r="70" spans="1:9" s="828" customFormat="1" ht="17.25" customHeight="1" x14ac:dyDescent="0.2">
      <c r="A70" s="760">
        <v>21801</v>
      </c>
      <c r="B70" s="789" t="s">
        <v>1139</v>
      </c>
      <c r="C70" s="830">
        <v>34639.85</v>
      </c>
      <c r="D70" s="830">
        <v>43516.15</v>
      </c>
      <c r="E70" s="830">
        <f>SUM(C70:D70)</f>
        <v>78156</v>
      </c>
      <c r="F70" s="830">
        <v>78156</v>
      </c>
      <c r="G70" s="830">
        <v>78156</v>
      </c>
      <c r="H70" s="819">
        <f t="shared" si="9"/>
        <v>0</v>
      </c>
      <c r="I70" s="826">
        <f t="shared" si="10"/>
        <v>1</v>
      </c>
    </row>
    <row r="71" spans="1:9" s="828" customFormat="1" ht="17.25" customHeight="1" x14ac:dyDescent="0.2">
      <c r="A71" s="757">
        <v>2200</v>
      </c>
      <c r="B71" s="788" t="s">
        <v>1140</v>
      </c>
      <c r="C71" s="825">
        <f>C72+C75</f>
        <v>32333.040000000001</v>
      </c>
      <c r="D71" s="825">
        <f t="shared" ref="D71:F71" si="12">D72+D75</f>
        <v>94198.37</v>
      </c>
      <c r="E71" s="825">
        <f t="shared" si="12"/>
        <v>126531.41</v>
      </c>
      <c r="F71" s="825">
        <f t="shared" si="12"/>
        <v>124102.45999999999</v>
      </c>
      <c r="G71" s="825">
        <f>G72+G75</f>
        <v>124102.45999999999</v>
      </c>
      <c r="H71" s="820">
        <f t="shared" si="9"/>
        <v>2428.9500000000116</v>
      </c>
      <c r="I71" s="827">
        <f t="shared" si="10"/>
        <v>0.98080358070774676</v>
      </c>
    </row>
    <row r="72" spans="1:9" s="828" customFormat="1" ht="17.25" customHeight="1" x14ac:dyDescent="0.2">
      <c r="A72" s="791">
        <v>221</v>
      </c>
      <c r="B72" s="788" t="s">
        <v>1140</v>
      </c>
      <c r="C72" s="830">
        <f>C73+C74</f>
        <v>32333.040000000001</v>
      </c>
      <c r="D72" s="825">
        <f t="shared" ref="D72:E72" si="13">D73+D74</f>
        <v>94198.37</v>
      </c>
      <c r="E72" s="830">
        <f t="shared" si="13"/>
        <v>126531.41</v>
      </c>
      <c r="F72" s="825">
        <f>F73+F74</f>
        <v>124102.45999999999</v>
      </c>
      <c r="G72" s="825">
        <f>G73+G74</f>
        <v>124102.45999999999</v>
      </c>
      <c r="H72" s="820">
        <f t="shared" si="9"/>
        <v>2428.9500000000116</v>
      </c>
      <c r="I72" s="827">
        <f t="shared" si="10"/>
        <v>0.98080358070774676</v>
      </c>
    </row>
    <row r="73" spans="1:9" s="828" customFormat="1" ht="17.25" customHeight="1" x14ac:dyDescent="0.2">
      <c r="A73" s="792">
        <v>22101</v>
      </c>
      <c r="B73" s="789" t="s">
        <v>1141</v>
      </c>
      <c r="C73" s="830">
        <v>32333.040000000001</v>
      </c>
      <c r="D73" s="830">
        <v>89768.37</v>
      </c>
      <c r="E73" s="830">
        <f>SUM(C73:D73)</f>
        <v>122101.41</v>
      </c>
      <c r="F73" s="830">
        <v>120564.04</v>
      </c>
      <c r="G73" s="830">
        <v>120564.04</v>
      </c>
      <c r="H73" s="819">
        <f t="shared" si="9"/>
        <v>1537.3700000000099</v>
      </c>
      <c r="I73" s="826">
        <f t="shared" si="10"/>
        <v>0.98740907250784404</v>
      </c>
    </row>
    <row r="74" spans="1:9" s="828" customFormat="1" ht="17.25" customHeight="1" x14ac:dyDescent="0.2">
      <c r="A74" s="792">
        <v>22106</v>
      </c>
      <c r="B74" s="789" t="s">
        <v>1142</v>
      </c>
      <c r="C74" s="830"/>
      <c r="D74" s="830">
        <v>4430</v>
      </c>
      <c r="E74" s="830">
        <f>SUM(C74:D74)</f>
        <v>4430</v>
      </c>
      <c r="F74" s="830">
        <v>3538.42</v>
      </c>
      <c r="G74" s="830">
        <v>3538.42</v>
      </c>
      <c r="H74" s="819">
        <f t="shared" si="9"/>
        <v>891.57999999999993</v>
      </c>
      <c r="I74" s="826">
        <f t="shared" si="10"/>
        <v>0.79874040632054177</v>
      </c>
    </row>
    <row r="75" spans="1:9" s="828" customFormat="1" ht="17.25" customHeight="1" x14ac:dyDescent="0.2">
      <c r="A75" s="791">
        <v>223</v>
      </c>
      <c r="B75" s="788" t="s">
        <v>1143</v>
      </c>
      <c r="C75" s="825">
        <f>C76</f>
        <v>0</v>
      </c>
      <c r="D75" s="825">
        <f t="shared" ref="D75" si="14">D76</f>
        <v>0</v>
      </c>
      <c r="E75" s="825">
        <f>SUM(C75:D75)</f>
        <v>0</v>
      </c>
      <c r="F75" s="830"/>
      <c r="G75" s="830"/>
      <c r="H75" s="819">
        <f t="shared" si="9"/>
        <v>0</v>
      </c>
      <c r="I75" s="826" t="str">
        <f t="shared" si="10"/>
        <v/>
      </c>
    </row>
    <row r="76" spans="1:9" s="828" customFormat="1" ht="16.5" customHeight="1" x14ac:dyDescent="0.2">
      <c r="A76" s="792">
        <v>22301</v>
      </c>
      <c r="B76" s="789" t="s">
        <v>1144</v>
      </c>
      <c r="C76" s="830"/>
      <c r="D76" s="830"/>
      <c r="E76" s="830">
        <f>SUM(C76:D76)</f>
        <v>0</v>
      </c>
      <c r="F76" s="830">
        <v>0</v>
      </c>
      <c r="G76" s="830"/>
      <c r="H76" s="819">
        <f t="shared" si="9"/>
        <v>0</v>
      </c>
      <c r="I76" s="826" t="str">
        <f t="shared" si="10"/>
        <v/>
      </c>
    </row>
    <row r="77" spans="1:9" s="828" customFormat="1" ht="24" customHeight="1" x14ac:dyDescent="0.2">
      <c r="A77" s="793">
        <v>2400</v>
      </c>
      <c r="B77" s="794" t="s">
        <v>1145</v>
      </c>
      <c r="C77" s="825">
        <f>C78+C80</f>
        <v>277970.8</v>
      </c>
      <c r="D77" s="825">
        <f>D78+D80</f>
        <v>-110460.15</v>
      </c>
      <c r="E77" s="825">
        <f t="shared" ref="E77:G77" si="15">E78+E80</f>
        <v>167510.65</v>
      </c>
      <c r="F77" s="825">
        <f>F78+F80</f>
        <v>104751.48</v>
      </c>
      <c r="G77" s="825">
        <f t="shared" si="15"/>
        <v>104751.48</v>
      </c>
      <c r="H77" s="820">
        <f t="shared" si="9"/>
        <v>62759.17</v>
      </c>
      <c r="I77" s="827">
        <f t="shared" si="10"/>
        <v>0.62534220958488307</v>
      </c>
    </row>
    <row r="78" spans="1:9" s="828" customFormat="1" ht="17.25" customHeight="1" x14ac:dyDescent="0.2">
      <c r="A78" s="791">
        <v>246</v>
      </c>
      <c r="B78" s="794" t="s">
        <v>1146</v>
      </c>
      <c r="C78" s="830">
        <f>C79</f>
        <v>107416</v>
      </c>
      <c r="D78" s="830">
        <f t="shared" ref="D78:E78" si="16">D79</f>
        <v>0</v>
      </c>
      <c r="E78" s="830">
        <f t="shared" si="16"/>
        <v>107416</v>
      </c>
      <c r="F78" s="830">
        <f>F79</f>
        <v>104751.48</v>
      </c>
      <c r="G78" s="830">
        <f>G79</f>
        <v>104751.48</v>
      </c>
      <c r="H78" s="819">
        <f t="shared" si="9"/>
        <v>2664.5200000000041</v>
      </c>
      <c r="I78" s="826">
        <f t="shared" si="10"/>
        <v>0.975194384449244</v>
      </c>
    </row>
    <row r="79" spans="1:9" s="828" customFormat="1" ht="17.25" customHeight="1" x14ac:dyDescent="0.2">
      <c r="A79" s="792">
        <v>24601</v>
      </c>
      <c r="B79" s="789" t="s">
        <v>1147</v>
      </c>
      <c r="C79" s="830">
        <v>107416</v>
      </c>
      <c r="D79" s="830"/>
      <c r="E79" s="830">
        <f>SUM(C79:D79)</f>
        <v>107416</v>
      </c>
      <c r="F79" s="830">
        <v>104751.48</v>
      </c>
      <c r="G79" s="830">
        <v>104751.48</v>
      </c>
      <c r="H79" s="819">
        <f t="shared" si="9"/>
        <v>2664.5200000000041</v>
      </c>
      <c r="I79" s="826">
        <f t="shared" si="10"/>
        <v>0.975194384449244</v>
      </c>
    </row>
    <row r="80" spans="1:9" s="828" customFormat="1" ht="17.25" customHeight="1" x14ac:dyDescent="0.2">
      <c r="A80" s="791">
        <v>248</v>
      </c>
      <c r="B80" s="788" t="s">
        <v>1148</v>
      </c>
      <c r="C80" s="825">
        <f>C81+C82</f>
        <v>170554.8</v>
      </c>
      <c r="D80" s="825">
        <f t="shared" ref="D80:E80" si="17">D81+D82</f>
        <v>-110460.15</v>
      </c>
      <c r="E80" s="825">
        <f t="shared" si="17"/>
        <v>60094.649999999994</v>
      </c>
      <c r="F80" s="825">
        <f>F81</f>
        <v>0</v>
      </c>
      <c r="G80" s="825">
        <f>G81</f>
        <v>0</v>
      </c>
      <c r="H80" s="820">
        <f t="shared" si="9"/>
        <v>60094.649999999994</v>
      </c>
      <c r="I80" s="827">
        <f t="shared" si="10"/>
        <v>0</v>
      </c>
    </row>
    <row r="81" spans="1:9" s="828" customFormat="1" ht="17.25" customHeight="1" x14ac:dyDescent="0.2">
      <c r="A81" s="792">
        <v>24801</v>
      </c>
      <c r="B81" s="789" t="s">
        <v>1149</v>
      </c>
      <c r="C81" s="830">
        <v>170554.8</v>
      </c>
      <c r="D81" s="830">
        <v>-110460.15</v>
      </c>
      <c r="E81" s="830">
        <f>SUM(C81:D81)</f>
        <v>60094.649999999994</v>
      </c>
      <c r="F81" s="830">
        <v>0</v>
      </c>
      <c r="G81" s="830">
        <v>0</v>
      </c>
      <c r="H81" s="819">
        <f t="shared" si="9"/>
        <v>60094.649999999994</v>
      </c>
      <c r="I81" s="826">
        <f t="shared" si="10"/>
        <v>0</v>
      </c>
    </row>
    <row r="82" spans="1:9" s="828" customFormat="1" ht="17.25" customHeight="1" x14ac:dyDescent="0.2">
      <c r="A82" s="792">
        <v>24901</v>
      </c>
      <c r="B82" s="789" t="s">
        <v>1150</v>
      </c>
      <c r="C82" s="830"/>
      <c r="D82" s="830"/>
      <c r="E82" s="830">
        <f>SUM(C82:D82)</f>
        <v>0</v>
      </c>
      <c r="F82" s="830">
        <v>0</v>
      </c>
      <c r="G82" s="830"/>
      <c r="H82" s="819">
        <f t="shared" si="9"/>
        <v>0</v>
      </c>
      <c r="I82" s="826" t="str">
        <f t="shared" si="10"/>
        <v/>
      </c>
    </row>
    <row r="83" spans="1:9" s="828" customFormat="1" ht="23.25" customHeight="1" x14ac:dyDescent="0.2">
      <c r="A83" s="793">
        <v>2500</v>
      </c>
      <c r="B83" s="794" t="s">
        <v>1151</v>
      </c>
      <c r="C83" s="825">
        <f>C84</f>
        <v>8700</v>
      </c>
      <c r="D83" s="825">
        <f>SUM(D85:D87)</f>
        <v>27109.200000000001</v>
      </c>
      <c r="E83" s="825">
        <f>SUM(E85:E87)</f>
        <v>35809.199999999997</v>
      </c>
      <c r="F83" s="825">
        <f>F84</f>
        <v>1505.32</v>
      </c>
      <c r="G83" s="825">
        <f>G84</f>
        <v>1505.32</v>
      </c>
      <c r="H83" s="819">
        <f t="shared" si="9"/>
        <v>34303.879999999997</v>
      </c>
      <c r="I83" s="826">
        <f t="shared" si="10"/>
        <v>4.2037241826122895E-2</v>
      </c>
    </row>
    <row r="84" spans="1:9" s="828" customFormat="1" ht="17.25" customHeight="1" x14ac:dyDescent="0.2">
      <c r="A84" s="791">
        <v>253</v>
      </c>
      <c r="B84" s="788" t="s">
        <v>1152</v>
      </c>
      <c r="C84" s="830">
        <f>C85+C86+C87</f>
        <v>8700</v>
      </c>
      <c r="D84" s="830">
        <f>D87</f>
        <v>27109.200000000001</v>
      </c>
      <c r="E84" s="830">
        <f>E87</f>
        <v>27109.200000000001</v>
      </c>
      <c r="F84" s="830">
        <f>F86+F87</f>
        <v>1505.32</v>
      </c>
      <c r="G84" s="830">
        <f>G86+G87</f>
        <v>1505.32</v>
      </c>
      <c r="H84" s="819">
        <f t="shared" si="9"/>
        <v>25603.88</v>
      </c>
      <c r="I84" s="826">
        <f t="shared" si="10"/>
        <v>5.5528012630398534E-2</v>
      </c>
    </row>
    <row r="85" spans="1:9" s="828" customFormat="1" ht="17.25" customHeight="1" x14ac:dyDescent="0.2">
      <c r="A85" s="792">
        <v>25201</v>
      </c>
      <c r="B85" s="789" t="s">
        <v>1153</v>
      </c>
      <c r="C85" s="830"/>
      <c r="D85" s="830"/>
      <c r="E85" s="830">
        <f>SUM(C85:D85)</f>
        <v>0</v>
      </c>
      <c r="F85" s="830">
        <v>0</v>
      </c>
      <c r="G85" s="830">
        <v>0</v>
      </c>
      <c r="H85" s="819">
        <f t="shared" si="9"/>
        <v>0</v>
      </c>
      <c r="I85" s="826" t="str">
        <f t="shared" si="10"/>
        <v/>
      </c>
    </row>
    <row r="86" spans="1:9" s="828" customFormat="1" ht="17.25" customHeight="1" x14ac:dyDescent="0.2">
      <c r="A86" s="792">
        <v>25301</v>
      </c>
      <c r="B86" s="789" t="s">
        <v>1154</v>
      </c>
      <c r="C86" s="830">
        <v>8700</v>
      </c>
      <c r="D86" s="830"/>
      <c r="E86" s="830">
        <f>SUM(C86:D86)</f>
        <v>8700</v>
      </c>
      <c r="F86" s="830">
        <v>986.02</v>
      </c>
      <c r="G86" s="830">
        <v>986.02</v>
      </c>
      <c r="H86" s="819">
        <f t="shared" si="9"/>
        <v>7713.98</v>
      </c>
      <c r="I86" s="826">
        <f t="shared" si="10"/>
        <v>0.11333563218390805</v>
      </c>
    </row>
    <row r="87" spans="1:9" s="828" customFormat="1" ht="17.25" customHeight="1" x14ac:dyDescent="0.2">
      <c r="A87" s="792">
        <v>25401</v>
      </c>
      <c r="B87" s="789" t="s">
        <v>1250</v>
      </c>
      <c r="C87" s="830">
        <v>0</v>
      </c>
      <c r="D87" s="830">
        <v>27109.200000000001</v>
      </c>
      <c r="E87" s="830">
        <f>SUM(C87:D87)</f>
        <v>27109.200000000001</v>
      </c>
      <c r="F87" s="830">
        <v>519.29999999999995</v>
      </c>
      <c r="G87" s="830">
        <v>519.29999999999995</v>
      </c>
      <c r="H87" s="819">
        <f t="shared" si="9"/>
        <v>26589.9</v>
      </c>
      <c r="I87" s="826">
        <f t="shared" si="10"/>
        <v>1.9155858527732279E-2</v>
      </c>
    </row>
    <row r="88" spans="1:9" s="828" customFormat="1" ht="17.25" customHeight="1" x14ac:dyDescent="0.2">
      <c r="A88" s="793">
        <v>2600</v>
      </c>
      <c r="B88" s="788" t="s">
        <v>1155</v>
      </c>
      <c r="C88" s="825">
        <f>C89</f>
        <v>404510.79</v>
      </c>
      <c r="D88" s="825">
        <f t="shared" ref="D88:E88" si="18">D89</f>
        <v>66440.740000000005</v>
      </c>
      <c r="E88" s="825">
        <f t="shared" si="18"/>
        <v>470951.52999999997</v>
      </c>
      <c r="F88" s="825">
        <f>F89</f>
        <v>463589.16</v>
      </c>
      <c r="G88" s="825">
        <f>G89</f>
        <v>463589.16</v>
      </c>
      <c r="H88" s="819">
        <f t="shared" si="9"/>
        <v>7362.3699999999953</v>
      </c>
      <c r="I88" s="826">
        <f t="shared" si="10"/>
        <v>0.9843670324205126</v>
      </c>
    </row>
    <row r="89" spans="1:9" s="828" customFormat="1" ht="17.25" customHeight="1" x14ac:dyDescent="0.2">
      <c r="A89" s="791">
        <v>261</v>
      </c>
      <c r="B89" s="788" t="s">
        <v>1155</v>
      </c>
      <c r="C89" s="825">
        <f>C90</f>
        <v>404510.79</v>
      </c>
      <c r="D89" s="825">
        <f t="shared" ref="D89:G89" si="19">D90</f>
        <v>66440.740000000005</v>
      </c>
      <c r="E89" s="825">
        <f t="shared" si="19"/>
        <v>470951.52999999997</v>
      </c>
      <c r="F89" s="825">
        <f>F90</f>
        <v>463589.16</v>
      </c>
      <c r="G89" s="825">
        <f t="shared" si="19"/>
        <v>463589.16</v>
      </c>
      <c r="H89" s="820">
        <f t="shared" si="9"/>
        <v>7362.3699999999953</v>
      </c>
      <c r="I89" s="827">
        <f t="shared" si="10"/>
        <v>0.9843670324205126</v>
      </c>
    </row>
    <row r="90" spans="1:9" s="828" customFormat="1" ht="17.25" customHeight="1" x14ac:dyDescent="0.2">
      <c r="A90" s="792">
        <v>26101</v>
      </c>
      <c r="B90" s="789" t="s">
        <v>1156</v>
      </c>
      <c r="C90" s="830">
        <v>404510.79</v>
      </c>
      <c r="D90" s="830">
        <v>66440.740000000005</v>
      </c>
      <c r="E90" s="830">
        <f>SUM(C90:D90)</f>
        <v>470951.52999999997</v>
      </c>
      <c r="F90" s="830">
        <v>463589.16</v>
      </c>
      <c r="G90" s="830">
        <v>463589.16</v>
      </c>
      <c r="H90" s="819">
        <f t="shared" si="9"/>
        <v>7362.3699999999953</v>
      </c>
      <c r="I90" s="826">
        <f t="shared" si="10"/>
        <v>0.9843670324205126</v>
      </c>
    </row>
    <row r="91" spans="1:9" s="828" customFormat="1" ht="25.5" customHeight="1" x14ac:dyDescent="0.2">
      <c r="A91" s="793">
        <v>2700</v>
      </c>
      <c r="B91" s="794" t="s">
        <v>1157</v>
      </c>
      <c r="C91" s="825">
        <f>C92</f>
        <v>50437.59</v>
      </c>
      <c r="D91" s="825">
        <f t="shared" ref="D91:E91" si="20">D92</f>
        <v>-6000</v>
      </c>
      <c r="E91" s="825">
        <f t="shared" si="20"/>
        <v>44437.59</v>
      </c>
      <c r="F91" s="825">
        <f>F92</f>
        <v>5846.4</v>
      </c>
      <c r="G91" s="825">
        <f>G92</f>
        <v>5846.4</v>
      </c>
      <c r="H91" s="820">
        <f t="shared" si="9"/>
        <v>38591.189999999995</v>
      </c>
      <c r="I91" s="827">
        <f t="shared" si="10"/>
        <v>0.13156429050270277</v>
      </c>
    </row>
    <row r="92" spans="1:9" s="828" customFormat="1" ht="17.25" customHeight="1" x14ac:dyDescent="0.2">
      <c r="A92" s="791">
        <v>271</v>
      </c>
      <c r="B92" s="788" t="s">
        <v>1158</v>
      </c>
      <c r="C92" s="830">
        <f>C93+C94</f>
        <v>50437.59</v>
      </c>
      <c r="D92" s="830">
        <f t="shared" ref="D92" si="21">D93</f>
        <v>-6000</v>
      </c>
      <c r="E92" s="830">
        <f>E93+E94</f>
        <v>44437.59</v>
      </c>
      <c r="F92" s="825">
        <f>F93</f>
        <v>5846.4</v>
      </c>
      <c r="G92" s="825">
        <f>G93</f>
        <v>5846.4</v>
      </c>
      <c r="H92" s="820">
        <f t="shared" si="9"/>
        <v>38591.189999999995</v>
      </c>
      <c r="I92" s="827">
        <f t="shared" si="10"/>
        <v>0.13156429050270277</v>
      </c>
    </row>
    <row r="93" spans="1:9" s="828" customFormat="1" ht="17.25" customHeight="1" x14ac:dyDescent="0.2">
      <c r="A93" s="792">
        <v>27101</v>
      </c>
      <c r="B93" s="789" t="s">
        <v>1158</v>
      </c>
      <c r="C93" s="830">
        <v>49369.599999999999</v>
      </c>
      <c r="D93" s="830">
        <v>-6000</v>
      </c>
      <c r="E93" s="830">
        <f>SUM(C93:D93)</f>
        <v>43369.599999999999</v>
      </c>
      <c r="F93" s="830">
        <v>5846.4</v>
      </c>
      <c r="G93" s="830">
        <v>5846.4</v>
      </c>
      <c r="H93" s="819">
        <f t="shared" si="9"/>
        <v>37523.199999999997</v>
      </c>
      <c r="I93" s="826">
        <f t="shared" si="10"/>
        <v>0.13480410241274995</v>
      </c>
    </row>
    <row r="94" spans="1:9" s="828" customFormat="1" ht="17.25" customHeight="1" x14ac:dyDescent="0.2">
      <c r="A94" s="792">
        <v>27201</v>
      </c>
      <c r="B94" s="789" t="s">
        <v>1249</v>
      </c>
      <c r="C94" s="830">
        <v>1067.99</v>
      </c>
      <c r="D94" s="830"/>
      <c r="E94" s="830">
        <f>SUM(C94:D94)</f>
        <v>1067.99</v>
      </c>
      <c r="F94" s="830">
        <v>0</v>
      </c>
      <c r="G94" s="830">
        <v>0</v>
      </c>
      <c r="H94" s="819"/>
      <c r="I94" s="826"/>
    </row>
    <row r="95" spans="1:9" s="828" customFormat="1" ht="17.25" customHeight="1" x14ac:dyDescent="0.2">
      <c r="A95" s="793">
        <v>2900</v>
      </c>
      <c r="B95" s="795" t="s">
        <v>1159</v>
      </c>
      <c r="C95" s="825">
        <f>C96+C101+C103+C98</f>
        <v>205270.78</v>
      </c>
      <c r="D95" s="825">
        <f>D96+D101+D103</f>
        <v>111924.51000000001</v>
      </c>
      <c r="E95" s="825">
        <f>E96+E101+E103+E98</f>
        <v>317195.29000000004</v>
      </c>
      <c r="F95" s="825">
        <f>F96+F98+F103</f>
        <v>203671.8</v>
      </c>
      <c r="G95" s="825">
        <f>G96+G98+G103</f>
        <v>203671.8</v>
      </c>
      <c r="H95" s="820">
        <f t="shared" si="9"/>
        <v>113523.49000000005</v>
      </c>
      <c r="I95" s="827">
        <f t="shared" si="10"/>
        <v>0.64210222037029607</v>
      </c>
    </row>
    <row r="96" spans="1:9" s="828" customFormat="1" ht="17.25" customHeight="1" x14ac:dyDescent="0.2">
      <c r="A96" s="791">
        <v>291</v>
      </c>
      <c r="B96" s="790" t="s">
        <v>1160</v>
      </c>
      <c r="C96" s="830">
        <f>C97</f>
        <v>487.2</v>
      </c>
      <c r="D96" s="825">
        <f t="shared" ref="D96:E96" si="22">D97</f>
        <v>1020</v>
      </c>
      <c r="E96" s="830">
        <f t="shared" si="22"/>
        <v>1507.2</v>
      </c>
      <c r="F96" s="830">
        <f>F97</f>
        <v>1014.5</v>
      </c>
      <c r="G96" s="830">
        <f>G97</f>
        <v>1014.5</v>
      </c>
      <c r="H96" s="819">
        <f t="shared" si="9"/>
        <v>492.70000000000005</v>
      </c>
      <c r="I96" s="826">
        <f t="shared" si="10"/>
        <v>0.67310244161358812</v>
      </c>
    </row>
    <row r="97" spans="1:12" s="828" customFormat="1" ht="17.25" customHeight="1" x14ac:dyDescent="0.2">
      <c r="A97" s="792">
        <v>29101</v>
      </c>
      <c r="B97" s="789" t="s">
        <v>1160</v>
      </c>
      <c r="C97" s="830">
        <v>487.2</v>
      </c>
      <c r="D97" s="830">
        <v>1020</v>
      </c>
      <c r="E97" s="830">
        <f>SUM(C97:D97)</f>
        <v>1507.2</v>
      </c>
      <c r="F97" s="830">
        <v>1014.5</v>
      </c>
      <c r="G97" s="830">
        <v>1014.5</v>
      </c>
      <c r="H97" s="819">
        <f t="shared" si="9"/>
        <v>492.70000000000005</v>
      </c>
      <c r="I97" s="826">
        <f t="shared" si="10"/>
        <v>0.67310244161358812</v>
      </c>
    </row>
    <row r="98" spans="1:12" s="828" customFormat="1" ht="17.25" customHeight="1" x14ac:dyDescent="0.2">
      <c r="A98" s="791">
        <v>292</v>
      </c>
      <c r="B98" s="788" t="s">
        <v>1161</v>
      </c>
      <c r="C98" s="825">
        <f>C99+C100</f>
        <v>23389.589999999997</v>
      </c>
      <c r="D98" s="825">
        <f t="shared" ref="D98:E98" si="23">D99+D100</f>
        <v>0</v>
      </c>
      <c r="E98" s="825">
        <f t="shared" si="23"/>
        <v>23389.589999999997</v>
      </c>
      <c r="F98" s="825">
        <f t="shared" ref="F98:G98" si="24">F99++F100+F101</f>
        <v>59819.4</v>
      </c>
      <c r="G98" s="825">
        <f t="shared" si="24"/>
        <v>59819.4</v>
      </c>
      <c r="H98" s="820">
        <f t="shared" si="9"/>
        <v>-36429.810000000005</v>
      </c>
      <c r="I98" s="826">
        <f t="shared" si="10"/>
        <v>2.5575223849584372</v>
      </c>
    </row>
    <row r="99" spans="1:12" s="828" customFormat="1" ht="17.25" customHeight="1" x14ac:dyDescent="0.2">
      <c r="A99" s="792">
        <v>29201</v>
      </c>
      <c r="B99" s="789" t="s">
        <v>1161</v>
      </c>
      <c r="C99" s="830">
        <v>18389.599999999999</v>
      </c>
      <c r="D99" s="830"/>
      <c r="E99" s="830">
        <f>SUM(C99:D99)</f>
        <v>18389.599999999999</v>
      </c>
      <c r="F99" s="830">
        <v>0</v>
      </c>
      <c r="G99" s="830">
        <v>0</v>
      </c>
      <c r="H99" s="819">
        <f t="shared" si="9"/>
        <v>18389.599999999999</v>
      </c>
      <c r="I99" s="826">
        <f t="shared" si="10"/>
        <v>0</v>
      </c>
    </row>
    <row r="100" spans="1:12" s="828" customFormat="1" ht="17.25" customHeight="1" x14ac:dyDescent="0.2">
      <c r="A100" s="792">
        <v>29301</v>
      </c>
      <c r="B100" s="789" t="s">
        <v>1162</v>
      </c>
      <c r="C100" s="830">
        <v>4999.99</v>
      </c>
      <c r="D100" s="830">
        <v>0</v>
      </c>
      <c r="E100" s="830">
        <f>SUM(C100:D100)</f>
        <v>4999.99</v>
      </c>
      <c r="F100" s="830">
        <v>1599</v>
      </c>
      <c r="G100" s="830">
        <v>1599</v>
      </c>
      <c r="H100" s="819">
        <f t="shared" si="9"/>
        <v>3400.99</v>
      </c>
      <c r="I100" s="826">
        <f t="shared" si="10"/>
        <v>0.31980063960127919</v>
      </c>
    </row>
    <row r="101" spans="1:12" s="828" customFormat="1" ht="24.75" customHeight="1" x14ac:dyDescent="0.2">
      <c r="A101" s="791">
        <v>294</v>
      </c>
      <c r="B101" s="794" t="s">
        <v>1163</v>
      </c>
      <c r="C101" s="825">
        <f>C102</f>
        <v>148304</v>
      </c>
      <c r="D101" s="825">
        <f t="shared" ref="D101:E101" si="25">D102</f>
        <v>-13000</v>
      </c>
      <c r="E101" s="825">
        <f t="shared" si="25"/>
        <v>135304</v>
      </c>
      <c r="F101" s="825">
        <f>F102</f>
        <v>58220.4</v>
      </c>
      <c r="G101" s="825">
        <f>G102</f>
        <v>58220.4</v>
      </c>
      <c r="H101" s="820">
        <f t="shared" si="9"/>
        <v>77083.600000000006</v>
      </c>
      <c r="I101" s="826">
        <f t="shared" si="10"/>
        <v>0.43029326553538699</v>
      </c>
    </row>
    <row r="102" spans="1:12" s="828" customFormat="1" ht="12.75" customHeight="1" x14ac:dyDescent="0.2">
      <c r="A102" s="792">
        <v>29401</v>
      </c>
      <c r="B102" s="796" t="s">
        <v>1163</v>
      </c>
      <c r="C102" s="830">
        <v>148304</v>
      </c>
      <c r="D102" s="830">
        <v>-13000</v>
      </c>
      <c r="E102" s="830">
        <f>SUM(C102:D102)</f>
        <v>135304</v>
      </c>
      <c r="F102" s="830">
        <v>58220.4</v>
      </c>
      <c r="G102" s="830">
        <v>58220.4</v>
      </c>
      <c r="H102" s="819">
        <f t="shared" si="9"/>
        <v>77083.600000000006</v>
      </c>
      <c r="I102" s="826">
        <f t="shared" si="10"/>
        <v>0.43029326553538699</v>
      </c>
    </row>
    <row r="103" spans="1:12" s="828" customFormat="1" ht="17.25" customHeight="1" x14ac:dyDescent="0.2">
      <c r="A103" s="791">
        <v>296</v>
      </c>
      <c r="B103" s="794" t="s">
        <v>1164</v>
      </c>
      <c r="C103" s="825">
        <f>C104++C105+C106</f>
        <v>33089.99</v>
      </c>
      <c r="D103" s="825">
        <f t="shared" ref="D103:G103" si="26">D104++D105+D106</f>
        <v>123904.51000000001</v>
      </c>
      <c r="E103" s="825">
        <f t="shared" si="26"/>
        <v>156994.5</v>
      </c>
      <c r="F103" s="825">
        <f t="shared" si="26"/>
        <v>142837.9</v>
      </c>
      <c r="G103" s="825">
        <f t="shared" si="26"/>
        <v>142837.9</v>
      </c>
      <c r="H103" s="820">
        <f>E103-F103</f>
        <v>14156.600000000006</v>
      </c>
      <c r="I103" s="827">
        <f t="shared" si="10"/>
        <v>0.90982741433617098</v>
      </c>
    </row>
    <row r="104" spans="1:12" s="828" customFormat="1" ht="25.5" customHeight="1" x14ac:dyDescent="0.2">
      <c r="A104" s="792">
        <v>29601</v>
      </c>
      <c r="B104" s="796" t="s">
        <v>1165</v>
      </c>
      <c r="C104" s="830">
        <v>33089.99</v>
      </c>
      <c r="D104" s="830">
        <v>20783.27</v>
      </c>
      <c r="E104" s="830">
        <f>SUM(C104:D104)</f>
        <v>53873.259999999995</v>
      </c>
      <c r="F104" s="830">
        <v>51786.51</v>
      </c>
      <c r="G104" s="830">
        <v>51786.51</v>
      </c>
      <c r="H104" s="819">
        <f>E104-F104</f>
        <v>2086.7499999999927</v>
      </c>
      <c r="I104" s="826">
        <f t="shared" si="10"/>
        <v>0.96126557034046212</v>
      </c>
    </row>
    <row r="105" spans="1:12" s="828" customFormat="1" ht="24" customHeight="1" x14ac:dyDescent="0.2">
      <c r="A105" s="792">
        <v>29801</v>
      </c>
      <c r="B105" s="796" t="s">
        <v>1166</v>
      </c>
      <c r="C105" s="830">
        <v>0</v>
      </c>
      <c r="D105" s="830">
        <v>87876.88</v>
      </c>
      <c r="E105" s="830">
        <f>SUM(C105:D105)</f>
        <v>87876.88</v>
      </c>
      <c r="F105" s="830">
        <v>75810.11</v>
      </c>
      <c r="G105" s="830">
        <v>75810.11</v>
      </c>
      <c r="H105" s="819">
        <f>E105-F105</f>
        <v>12066.770000000004</v>
      </c>
      <c r="I105" s="826">
        <f t="shared" si="10"/>
        <v>0.86268549816516016</v>
      </c>
    </row>
    <row r="106" spans="1:12" s="828" customFormat="1" ht="17.25" customHeight="1" thickBot="1" x14ac:dyDescent="0.25">
      <c r="A106" s="797">
        <v>29901</v>
      </c>
      <c r="B106" s="796" t="s">
        <v>1167</v>
      </c>
      <c r="C106" s="830">
        <v>0</v>
      </c>
      <c r="D106" s="830">
        <v>15244.36</v>
      </c>
      <c r="E106" s="830">
        <f>SUM(C106:D106)</f>
        <v>15244.36</v>
      </c>
      <c r="F106" s="830">
        <v>15241.28</v>
      </c>
      <c r="G106" s="830">
        <v>15241.28</v>
      </c>
      <c r="H106" s="819">
        <f t="shared" si="9"/>
        <v>3.0799999999999272</v>
      </c>
      <c r="I106" s="826">
        <f t="shared" si="10"/>
        <v>0.99979795806449079</v>
      </c>
    </row>
    <row r="107" spans="1:12" s="828" customFormat="1" ht="17.25" customHeight="1" thickBot="1" x14ac:dyDescent="0.25">
      <c r="A107" s="798"/>
      <c r="B107" s="799" t="s">
        <v>625</v>
      </c>
      <c r="C107" s="843">
        <f>C58+C71+C77+C83+C88+C91+C95</f>
        <v>2133085.3800000004</v>
      </c>
      <c r="D107" s="843">
        <f>D58+D71+D77+D83+D88+D91+D95</f>
        <v>217187.16000000003</v>
      </c>
      <c r="E107" s="843">
        <f t="shared" ref="E107" si="27">E58+E71+E77+E83+E88+E91+E95</f>
        <v>2350272.54</v>
      </c>
      <c r="F107" s="836">
        <f>F58+F71+F77+F89+F92+F95+F83</f>
        <v>1441411.13</v>
      </c>
      <c r="G107" s="836">
        <f>G58+G71+G77+G89+G92+G95+G83</f>
        <v>1441411.13</v>
      </c>
      <c r="H107" s="822">
        <f t="shared" si="9"/>
        <v>908861.41000000015</v>
      </c>
      <c r="I107" s="844">
        <f t="shared" si="10"/>
        <v>0.6132953117003187</v>
      </c>
    </row>
    <row r="108" spans="1:12" s="828" customFormat="1" ht="42" customHeight="1" thickBot="1" x14ac:dyDescent="0.25">
      <c r="A108" s="1304" t="s">
        <v>818</v>
      </c>
      <c r="B108" s="1305"/>
      <c r="C108" s="839" t="s">
        <v>569</v>
      </c>
      <c r="D108" s="839" t="s">
        <v>479</v>
      </c>
      <c r="E108" s="784" t="s">
        <v>570</v>
      </c>
      <c r="F108" s="839" t="s">
        <v>571</v>
      </c>
      <c r="G108" s="839" t="s">
        <v>572</v>
      </c>
      <c r="H108" s="784" t="s">
        <v>573</v>
      </c>
      <c r="I108" s="840" t="s">
        <v>819</v>
      </c>
    </row>
    <row r="109" spans="1:12" s="828" customFormat="1" ht="17.25" customHeight="1" thickBot="1" x14ac:dyDescent="0.25">
      <c r="A109" s="772"/>
      <c r="B109" s="841"/>
      <c r="C109" s="841" t="s">
        <v>444</v>
      </c>
      <c r="D109" s="841" t="s">
        <v>445</v>
      </c>
      <c r="E109" s="785" t="s">
        <v>574</v>
      </c>
      <c r="F109" s="841" t="s">
        <v>447</v>
      </c>
      <c r="G109" s="841" t="s">
        <v>448</v>
      </c>
      <c r="H109" s="785" t="s">
        <v>575</v>
      </c>
      <c r="I109" s="842" t="s">
        <v>820</v>
      </c>
    </row>
    <row r="110" spans="1:12" s="828" customFormat="1" ht="17.25" customHeight="1" x14ac:dyDescent="0.2">
      <c r="A110" s="800">
        <v>3000</v>
      </c>
      <c r="B110" s="801" t="s">
        <v>227</v>
      </c>
      <c r="C110" s="825">
        <f>C111+C127+C132+C144+C150+C166+C179</f>
        <v>6341914.6200000001</v>
      </c>
      <c r="D110" s="825">
        <f>D111+D127+D132+D144+D150+D166+D179+D176</f>
        <v>4740142.9000000004</v>
      </c>
      <c r="E110" s="825">
        <f>E111+E127+E132+E144+E150+E166+E179</f>
        <v>11082057.52</v>
      </c>
      <c r="F110" s="825">
        <f>F111+F127+F132+F144+F150+F166+F179+F176</f>
        <v>9538789.040000001</v>
      </c>
      <c r="G110" s="825">
        <f>G111+G127+G132+G144+G150+G166+G179+G176</f>
        <v>9369197.1899999995</v>
      </c>
      <c r="H110" s="820">
        <f>E110-F110</f>
        <v>1543268.4799999986</v>
      </c>
      <c r="I110" s="827">
        <f t="shared" ref="I110:I182" si="28">IF(E110=0,"",F110/E110)</f>
        <v>0.86074170096890101</v>
      </c>
      <c r="J110" s="1082"/>
      <c r="K110" s="1082"/>
      <c r="L110" s="1082"/>
    </row>
    <row r="111" spans="1:12" s="828" customFormat="1" ht="17.25" customHeight="1" x14ac:dyDescent="0.2">
      <c r="A111" s="802">
        <v>3100</v>
      </c>
      <c r="B111" s="803" t="s">
        <v>1168</v>
      </c>
      <c r="C111" s="825">
        <f>C112+C114+C116+C118+C120+C122+C124</f>
        <v>1219443.67</v>
      </c>
      <c r="D111" s="825">
        <f>D112+D114+D122+D124</f>
        <v>51355.130000000005</v>
      </c>
      <c r="E111" s="825">
        <f>E112+E114+E116+E118+E120+E122+E124</f>
        <v>1270798.8</v>
      </c>
      <c r="F111" s="825">
        <f>F112+F114+F116+F118+F120+F122+F124</f>
        <v>1157456.8500000001</v>
      </c>
      <c r="G111" s="825">
        <f>G112+G114+G116+G118+G120+G122+G124</f>
        <v>1157456.8500000001</v>
      </c>
      <c r="H111" s="819">
        <f t="shared" ref="H111:H181" si="29">E111-F111</f>
        <v>113341.94999999995</v>
      </c>
      <c r="I111" s="826">
        <f t="shared" si="28"/>
        <v>0.91081046818741096</v>
      </c>
    </row>
    <row r="112" spans="1:12" s="828" customFormat="1" ht="17.25" customHeight="1" x14ac:dyDescent="0.2">
      <c r="A112" s="804">
        <v>311</v>
      </c>
      <c r="B112" s="803" t="s">
        <v>1169</v>
      </c>
      <c r="C112" s="825">
        <f>C113</f>
        <v>690713.88</v>
      </c>
      <c r="D112" s="825">
        <f t="shared" ref="D112:E112" si="30">D113</f>
        <v>35970.949999999997</v>
      </c>
      <c r="E112" s="825">
        <f t="shared" si="30"/>
        <v>726684.83</v>
      </c>
      <c r="F112" s="825">
        <f>F113</f>
        <v>723861</v>
      </c>
      <c r="G112" s="825">
        <f>G113</f>
        <v>723861</v>
      </c>
      <c r="H112" s="819">
        <f t="shared" si="29"/>
        <v>2823.8299999999581</v>
      </c>
      <c r="I112" s="826">
        <f t="shared" si="28"/>
        <v>0.99611409254270522</v>
      </c>
    </row>
    <row r="113" spans="1:9" s="828" customFormat="1" ht="17.25" customHeight="1" x14ac:dyDescent="0.2">
      <c r="A113" s="805">
        <v>31101</v>
      </c>
      <c r="B113" s="806" t="s">
        <v>1170</v>
      </c>
      <c r="C113" s="830">
        <v>690713.88</v>
      </c>
      <c r="D113" s="830">
        <v>35970.949999999997</v>
      </c>
      <c r="E113" s="830">
        <f>SUM(C113:D113)</f>
        <v>726684.83</v>
      </c>
      <c r="F113" s="830">
        <v>723861</v>
      </c>
      <c r="G113" s="830">
        <v>723861</v>
      </c>
      <c r="H113" s="819">
        <f t="shared" si="29"/>
        <v>2823.8299999999581</v>
      </c>
      <c r="I113" s="826">
        <f t="shared" si="28"/>
        <v>0.99611409254270522</v>
      </c>
    </row>
    <row r="114" spans="1:9" s="828" customFormat="1" ht="17.25" customHeight="1" x14ac:dyDescent="0.2">
      <c r="A114" s="804">
        <v>313</v>
      </c>
      <c r="B114" s="807" t="s">
        <v>1171</v>
      </c>
      <c r="C114" s="825">
        <f>C115</f>
        <v>48217.35</v>
      </c>
      <c r="D114" s="825">
        <f t="shared" ref="D114:E114" si="31">D115</f>
        <v>2804.57</v>
      </c>
      <c r="E114" s="825">
        <f t="shared" si="31"/>
        <v>51021.919999999998</v>
      </c>
      <c r="F114" s="825">
        <f>F115</f>
        <v>50946</v>
      </c>
      <c r="G114" s="825">
        <f>G115</f>
        <v>50946</v>
      </c>
      <c r="H114" s="819">
        <f t="shared" si="29"/>
        <v>75.919999999998254</v>
      </c>
      <c r="I114" s="826">
        <f t="shared" si="28"/>
        <v>0.99851201209205775</v>
      </c>
    </row>
    <row r="115" spans="1:9" s="828" customFormat="1" ht="17.25" customHeight="1" x14ac:dyDescent="0.2">
      <c r="A115" s="805">
        <v>31301</v>
      </c>
      <c r="B115" s="806" t="s">
        <v>1171</v>
      </c>
      <c r="C115" s="830">
        <v>48217.35</v>
      </c>
      <c r="D115" s="830">
        <v>2804.57</v>
      </c>
      <c r="E115" s="830">
        <f>SUM(C115:D115)</f>
        <v>51021.919999999998</v>
      </c>
      <c r="F115" s="830">
        <v>50946</v>
      </c>
      <c r="G115" s="830">
        <v>50946</v>
      </c>
      <c r="H115" s="819">
        <f t="shared" si="29"/>
        <v>75.919999999998254</v>
      </c>
      <c r="I115" s="826">
        <f t="shared" si="28"/>
        <v>0.99851201209205775</v>
      </c>
    </row>
    <row r="116" spans="1:9" s="828" customFormat="1" ht="17.25" customHeight="1" x14ac:dyDescent="0.2">
      <c r="A116" s="804">
        <v>314</v>
      </c>
      <c r="B116" s="807" t="s">
        <v>1172</v>
      </c>
      <c r="C116" s="825">
        <f>C117</f>
        <v>50147.65</v>
      </c>
      <c r="D116" s="825">
        <f t="shared" ref="D116:E116" si="32">D117</f>
        <v>0</v>
      </c>
      <c r="E116" s="825">
        <f t="shared" si="32"/>
        <v>50147.65</v>
      </c>
      <c r="F116" s="825">
        <f>F117</f>
        <v>37026.47</v>
      </c>
      <c r="G116" s="825">
        <f>G117</f>
        <v>37026.47</v>
      </c>
      <c r="H116" s="819">
        <f t="shared" si="29"/>
        <v>13121.18</v>
      </c>
      <c r="I116" s="826">
        <f t="shared" si="28"/>
        <v>0.73834905523987659</v>
      </c>
    </row>
    <row r="117" spans="1:9" s="828" customFormat="1" ht="17.25" customHeight="1" x14ac:dyDescent="0.2">
      <c r="A117" s="805">
        <v>31401</v>
      </c>
      <c r="B117" s="806" t="s">
        <v>1172</v>
      </c>
      <c r="C117" s="830">
        <v>50147.65</v>
      </c>
      <c r="D117" s="830"/>
      <c r="E117" s="830">
        <f>SUM(C117:D117)</f>
        <v>50147.65</v>
      </c>
      <c r="F117" s="830">
        <v>37026.47</v>
      </c>
      <c r="G117" s="830">
        <v>37026.47</v>
      </c>
      <c r="H117" s="819">
        <f t="shared" si="29"/>
        <v>13121.18</v>
      </c>
      <c r="I117" s="826">
        <f t="shared" si="28"/>
        <v>0.73834905523987659</v>
      </c>
    </row>
    <row r="118" spans="1:9" s="828" customFormat="1" ht="17.25" customHeight="1" x14ac:dyDescent="0.2">
      <c r="A118" s="804">
        <v>315</v>
      </c>
      <c r="B118" s="807" t="s">
        <v>1173</v>
      </c>
      <c r="C118" s="830"/>
      <c r="D118" s="830"/>
      <c r="E118" s="819"/>
      <c r="F118" s="830"/>
      <c r="G118" s="830"/>
      <c r="H118" s="819">
        <f t="shared" si="29"/>
        <v>0</v>
      </c>
      <c r="I118" s="826" t="str">
        <f t="shared" si="28"/>
        <v/>
      </c>
    </row>
    <row r="119" spans="1:9" s="828" customFormat="1" ht="17.25" customHeight="1" x14ac:dyDescent="0.2">
      <c r="A119" s="805">
        <v>31501</v>
      </c>
      <c r="B119" s="806" t="s">
        <v>1173</v>
      </c>
      <c r="C119" s="830">
        <v>0</v>
      </c>
      <c r="D119" s="830"/>
      <c r="E119" s="819"/>
      <c r="F119" s="830">
        <v>0</v>
      </c>
      <c r="G119" s="830"/>
      <c r="H119" s="819">
        <f t="shared" si="29"/>
        <v>0</v>
      </c>
      <c r="I119" s="826" t="str">
        <f t="shared" si="28"/>
        <v/>
      </c>
    </row>
    <row r="120" spans="1:9" s="828" customFormat="1" ht="17.25" customHeight="1" x14ac:dyDescent="0.2">
      <c r="A120" s="804">
        <v>316</v>
      </c>
      <c r="B120" s="807" t="s">
        <v>1174</v>
      </c>
      <c r="C120" s="825">
        <f>C121</f>
        <v>39851.72</v>
      </c>
      <c r="D120" s="825">
        <f t="shared" ref="D120:E120" si="33">D121</f>
        <v>0</v>
      </c>
      <c r="E120" s="825">
        <f t="shared" si="33"/>
        <v>39851.72</v>
      </c>
      <c r="F120" s="825">
        <f>F121</f>
        <v>37700</v>
      </c>
      <c r="G120" s="825">
        <f>G121</f>
        <v>37700</v>
      </c>
      <c r="H120" s="819">
        <f>E120-F120</f>
        <v>2151.7200000000012</v>
      </c>
      <c r="I120" s="826">
        <f t="shared" si="28"/>
        <v>0.94600684738324969</v>
      </c>
    </row>
    <row r="121" spans="1:9" s="828" customFormat="1" ht="17.25" customHeight="1" x14ac:dyDescent="0.2">
      <c r="A121" s="805">
        <v>31601</v>
      </c>
      <c r="B121" s="806" t="s">
        <v>1174</v>
      </c>
      <c r="C121" s="830">
        <v>39851.72</v>
      </c>
      <c r="D121" s="830"/>
      <c r="E121" s="830">
        <f>SUM(C121:D121)</f>
        <v>39851.72</v>
      </c>
      <c r="F121" s="830">
        <v>37700</v>
      </c>
      <c r="G121" s="830">
        <v>37700</v>
      </c>
      <c r="H121" s="819">
        <f>E121-F121</f>
        <v>2151.7200000000012</v>
      </c>
      <c r="I121" s="826">
        <f t="shared" si="28"/>
        <v>0.94600684738324969</v>
      </c>
    </row>
    <row r="122" spans="1:9" s="828" customFormat="1" ht="26.25" customHeight="1" x14ac:dyDescent="0.2">
      <c r="A122" s="804">
        <v>317</v>
      </c>
      <c r="B122" s="803" t="s">
        <v>1175</v>
      </c>
      <c r="C122" s="825">
        <f>C123</f>
        <v>177384.79</v>
      </c>
      <c r="D122" s="825">
        <f t="shared" ref="D122:E122" si="34">D123</f>
        <v>18931.34</v>
      </c>
      <c r="E122" s="825">
        <f t="shared" si="34"/>
        <v>196316.13</v>
      </c>
      <c r="F122" s="825">
        <f>F123</f>
        <v>194823.51</v>
      </c>
      <c r="G122" s="825">
        <f>G123</f>
        <v>194823.51</v>
      </c>
      <c r="H122" s="819">
        <f t="shared" si="29"/>
        <v>1492.6199999999953</v>
      </c>
      <c r="I122" s="826">
        <f t="shared" si="28"/>
        <v>0.99239685501135344</v>
      </c>
    </row>
    <row r="123" spans="1:9" s="828" customFormat="1" ht="24" customHeight="1" x14ac:dyDescent="0.2">
      <c r="A123" s="805">
        <v>31701</v>
      </c>
      <c r="B123" s="808" t="s">
        <v>1176</v>
      </c>
      <c r="C123" s="830">
        <v>177384.79</v>
      </c>
      <c r="D123" s="830">
        <v>18931.34</v>
      </c>
      <c r="E123" s="830">
        <f>SUM(C123:D123)</f>
        <v>196316.13</v>
      </c>
      <c r="F123" s="830">
        <v>194823.51</v>
      </c>
      <c r="G123" s="830">
        <v>194823.51</v>
      </c>
      <c r="H123" s="819">
        <f t="shared" si="29"/>
        <v>1492.6199999999953</v>
      </c>
      <c r="I123" s="826">
        <f t="shared" si="28"/>
        <v>0.99239685501135344</v>
      </c>
    </row>
    <row r="124" spans="1:9" s="828" customFormat="1" ht="17.25" customHeight="1" x14ac:dyDescent="0.2">
      <c r="A124" s="804">
        <v>318</v>
      </c>
      <c r="B124" s="803" t="s">
        <v>1177</v>
      </c>
      <c r="C124" s="825">
        <f>C125+C126</f>
        <v>213128.28</v>
      </c>
      <c r="D124" s="825">
        <f t="shared" ref="D124" si="35">D125</f>
        <v>-6351.73</v>
      </c>
      <c r="E124" s="825">
        <f>E125+E126</f>
        <v>206776.55</v>
      </c>
      <c r="F124" s="825">
        <f>F125+F126</f>
        <v>113099.87</v>
      </c>
      <c r="G124" s="825">
        <f>G125+G126</f>
        <v>113099.87</v>
      </c>
      <c r="H124" s="819">
        <f t="shared" si="29"/>
        <v>93676.68</v>
      </c>
      <c r="I124" s="826">
        <f t="shared" si="28"/>
        <v>0.54696661686250203</v>
      </c>
    </row>
    <row r="125" spans="1:9" s="828" customFormat="1" ht="17.25" customHeight="1" x14ac:dyDescent="0.2">
      <c r="A125" s="805">
        <v>31801</v>
      </c>
      <c r="B125" s="806" t="s">
        <v>1178</v>
      </c>
      <c r="C125" s="830">
        <v>184128.28</v>
      </c>
      <c r="D125" s="830">
        <v>-6351.73</v>
      </c>
      <c r="E125" s="830">
        <f>SUM(C125:D125)</f>
        <v>177776.55</v>
      </c>
      <c r="F125" s="830">
        <v>113099.87</v>
      </c>
      <c r="G125" s="830">
        <v>113099.87</v>
      </c>
      <c r="H125" s="819">
        <f t="shared" si="29"/>
        <v>64676.679999999993</v>
      </c>
      <c r="I125" s="826">
        <f t="shared" si="28"/>
        <v>0.63619116244521567</v>
      </c>
    </row>
    <row r="126" spans="1:9" s="828" customFormat="1" ht="17.25" customHeight="1" x14ac:dyDescent="0.2">
      <c r="A126" s="805">
        <v>31901</v>
      </c>
      <c r="B126" s="806" t="s">
        <v>1251</v>
      </c>
      <c r="C126" s="830">
        <v>29000</v>
      </c>
      <c r="D126" s="830"/>
      <c r="E126" s="830">
        <f>SUM(C126:D126)</f>
        <v>29000</v>
      </c>
      <c r="F126" s="830"/>
      <c r="G126" s="830"/>
      <c r="H126" s="819">
        <f t="shared" si="29"/>
        <v>29000</v>
      </c>
      <c r="I126" s="826">
        <f t="shared" si="28"/>
        <v>0</v>
      </c>
    </row>
    <row r="127" spans="1:9" s="828" customFormat="1" ht="17.25" customHeight="1" x14ac:dyDescent="0.2">
      <c r="A127" s="802">
        <v>3200</v>
      </c>
      <c r="B127" s="803" t="s">
        <v>1179</v>
      </c>
      <c r="C127" s="825">
        <f>C128</f>
        <v>113506.04000000001</v>
      </c>
      <c r="D127" s="825">
        <f t="shared" ref="D127:E127" si="36">D128</f>
        <v>1561611.8900000001</v>
      </c>
      <c r="E127" s="825">
        <f t="shared" si="36"/>
        <v>1675117.93</v>
      </c>
      <c r="F127" s="825">
        <f>F128</f>
        <v>1662123.6199999999</v>
      </c>
      <c r="G127" s="825">
        <f>G128</f>
        <v>1662123.6199999999</v>
      </c>
      <c r="H127" s="819">
        <f t="shared" si="29"/>
        <v>12994.310000000056</v>
      </c>
      <c r="I127" s="826">
        <f t="shared" si="28"/>
        <v>0.99224274914184696</v>
      </c>
    </row>
    <row r="128" spans="1:9" s="828" customFormat="1" ht="26.25" customHeight="1" x14ac:dyDescent="0.2">
      <c r="A128" s="809">
        <v>323</v>
      </c>
      <c r="B128" s="803" t="s">
        <v>1180</v>
      </c>
      <c r="C128" s="1070">
        <f>C129+C130+C131</f>
        <v>113506.04000000001</v>
      </c>
      <c r="D128" s="1070">
        <f>D129+D130+D131</f>
        <v>1561611.8900000001</v>
      </c>
      <c r="E128" s="1070">
        <f>E129+E130+E131</f>
        <v>1675117.93</v>
      </c>
      <c r="F128" s="825">
        <f>F129+F130+F131</f>
        <v>1662123.6199999999</v>
      </c>
      <c r="G128" s="825">
        <f>G129+G130+G131</f>
        <v>1662123.6199999999</v>
      </c>
      <c r="H128" s="819">
        <f t="shared" si="29"/>
        <v>12994.310000000056</v>
      </c>
      <c r="I128" s="826">
        <f t="shared" si="28"/>
        <v>0.99224274914184696</v>
      </c>
    </row>
    <row r="129" spans="1:9" s="828" customFormat="1" ht="17.25" customHeight="1" x14ac:dyDescent="0.2">
      <c r="A129" s="805">
        <v>32301</v>
      </c>
      <c r="B129" s="808" t="s">
        <v>1181</v>
      </c>
      <c r="C129" s="830">
        <v>88506.02</v>
      </c>
      <c r="D129" s="830">
        <v>2493.0500000000002</v>
      </c>
      <c r="E129" s="830">
        <f>C129+D129</f>
        <v>90999.07</v>
      </c>
      <c r="F129" s="830">
        <v>78311.149999999994</v>
      </c>
      <c r="G129" s="830">
        <v>78311.149999999994</v>
      </c>
      <c r="H129" s="819">
        <f t="shared" si="29"/>
        <v>12687.920000000013</v>
      </c>
      <c r="I129" s="826">
        <f t="shared" si="28"/>
        <v>0.86057088275737315</v>
      </c>
    </row>
    <row r="130" spans="1:9" s="828" customFormat="1" ht="17.25" customHeight="1" x14ac:dyDescent="0.2">
      <c r="A130" s="805">
        <v>32701</v>
      </c>
      <c r="B130" s="808" t="s">
        <v>1182</v>
      </c>
      <c r="C130" s="830">
        <v>10000</v>
      </c>
      <c r="D130" s="830">
        <v>1548999.22</v>
      </c>
      <c r="E130" s="830">
        <f>C130+D130</f>
        <v>1558999.22</v>
      </c>
      <c r="F130" s="830">
        <v>1558997.66</v>
      </c>
      <c r="G130" s="830">
        <v>1558997.66</v>
      </c>
      <c r="H130" s="819">
        <f>E130-F130</f>
        <v>1.5600000000558794</v>
      </c>
      <c r="I130" s="826">
        <f t="shared" si="28"/>
        <v>0.99999899935806247</v>
      </c>
    </row>
    <row r="131" spans="1:9" s="828" customFormat="1" ht="17.25" customHeight="1" x14ac:dyDescent="0.2">
      <c r="A131" s="805">
        <v>32901</v>
      </c>
      <c r="B131" s="808" t="s">
        <v>1183</v>
      </c>
      <c r="C131" s="830">
        <v>15000.02</v>
      </c>
      <c r="D131" s="830">
        <v>10119.620000000001</v>
      </c>
      <c r="E131" s="830">
        <f>SUM(C131:D131)</f>
        <v>25119.64</v>
      </c>
      <c r="F131" s="830">
        <v>24814.81</v>
      </c>
      <c r="G131" s="830">
        <v>24814.81</v>
      </c>
      <c r="H131" s="819">
        <f t="shared" si="29"/>
        <v>304.82999999999811</v>
      </c>
      <c r="I131" s="826">
        <f t="shared" si="28"/>
        <v>0.98786487385965727</v>
      </c>
    </row>
    <row r="132" spans="1:9" s="828" customFormat="1" ht="25.5" customHeight="1" x14ac:dyDescent="0.2">
      <c r="A132" s="802">
        <v>3300</v>
      </c>
      <c r="B132" s="803" t="s">
        <v>1184</v>
      </c>
      <c r="C132" s="825">
        <f>C133+C137+C139+C141+C135</f>
        <v>804083.74</v>
      </c>
      <c r="D132" s="825">
        <f>D133+D137+D141+D139</f>
        <v>305846.90999999997</v>
      </c>
      <c r="E132" s="825">
        <f t="shared" ref="E132" si="37">E133+E137+E139+E141</f>
        <v>1109930.6499999999</v>
      </c>
      <c r="F132" s="825">
        <f>F133+F137+F139+F141+F135</f>
        <v>1049521.3400000001</v>
      </c>
      <c r="G132" s="825">
        <f>G133+G137+G139+G141+G135</f>
        <v>1049521.3400000001</v>
      </c>
      <c r="H132" s="819">
        <f t="shared" si="29"/>
        <v>60409.309999999823</v>
      </c>
      <c r="I132" s="826">
        <f t="shared" si="28"/>
        <v>0.9455737977863754</v>
      </c>
    </row>
    <row r="133" spans="1:9" s="828" customFormat="1" ht="24.75" customHeight="1" x14ac:dyDescent="0.2">
      <c r="A133" s="804">
        <v>331</v>
      </c>
      <c r="B133" s="803" t="s">
        <v>1185</v>
      </c>
      <c r="C133" s="825">
        <f>C134</f>
        <v>362319.99</v>
      </c>
      <c r="D133" s="825">
        <f t="shared" ref="D133:E133" si="38">D134+D135</f>
        <v>12822.91</v>
      </c>
      <c r="E133" s="825">
        <f t="shared" si="38"/>
        <v>376642.92</v>
      </c>
      <c r="F133" s="825">
        <f>F134</f>
        <v>373402.83</v>
      </c>
      <c r="G133" s="825">
        <f>G134</f>
        <v>373402.83</v>
      </c>
      <c r="H133" s="819">
        <f t="shared" si="29"/>
        <v>3240.0899999999674</v>
      </c>
      <c r="I133" s="826">
        <f t="shared" si="28"/>
        <v>0.99139744880907366</v>
      </c>
    </row>
    <row r="134" spans="1:9" s="828" customFormat="1" ht="26.25" customHeight="1" x14ac:dyDescent="0.2">
      <c r="A134" s="805">
        <v>33101</v>
      </c>
      <c r="B134" s="808" t="s">
        <v>1186</v>
      </c>
      <c r="C134" s="1071">
        <v>362319.99</v>
      </c>
      <c r="D134" s="1071">
        <v>11082.91</v>
      </c>
      <c r="E134" s="1071">
        <f>SUM(C134:D134)</f>
        <v>373402.89999999997</v>
      </c>
      <c r="F134" s="830">
        <v>373402.83</v>
      </c>
      <c r="G134" s="830">
        <v>373402.83</v>
      </c>
      <c r="H134" s="819">
        <f t="shared" si="29"/>
        <v>6.9999999948777258E-2</v>
      </c>
      <c r="I134" s="826">
        <f t="shared" si="28"/>
        <v>0.9999998125349322</v>
      </c>
    </row>
    <row r="135" spans="1:9" s="828" customFormat="1" ht="21.75" customHeight="1" x14ac:dyDescent="0.2">
      <c r="A135" s="809">
        <v>333</v>
      </c>
      <c r="B135" s="803" t="s">
        <v>1187</v>
      </c>
      <c r="C135" s="1070">
        <f>C136</f>
        <v>1500.02</v>
      </c>
      <c r="D135" s="1070">
        <f t="shared" ref="D135:E135" si="39">D136</f>
        <v>1740</v>
      </c>
      <c r="E135" s="1070">
        <f t="shared" si="39"/>
        <v>3240.02</v>
      </c>
      <c r="F135" s="825">
        <f>F136</f>
        <v>1740</v>
      </c>
      <c r="G135" s="825">
        <f>G136</f>
        <v>1740</v>
      </c>
      <c r="H135" s="819">
        <f t="shared" si="29"/>
        <v>1500.02</v>
      </c>
      <c r="I135" s="826">
        <f t="shared" si="28"/>
        <v>0.53703372201406163</v>
      </c>
    </row>
    <row r="136" spans="1:9" s="828" customFormat="1" ht="17.25" customHeight="1" x14ac:dyDescent="0.2">
      <c r="A136" s="805">
        <v>33301</v>
      </c>
      <c r="B136" s="808" t="s">
        <v>1188</v>
      </c>
      <c r="C136" s="830">
        <v>1500.02</v>
      </c>
      <c r="D136" s="830">
        <v>1740</v>
      </c>
      <c r="E136" s="830">
        <f>SUM(C136:D136)</f>
        <v>3240.02</v>
      </c>
      <c r="F136" s="830">
        <v>1740</v>
      </c>
      <c r="G136" s="830">
        <v>1740</v>
      </c>
      <c r="H136" s="819">
        <f t="shared" si="29"/>
        <v>1500.02</v>
      </c>
      <c r="I136" s="826">
        <f t="shared" si="28"/>
        <v>0.53703372201406163</v>
      </c>
    </row>
    <row r="137" spans="1:9" s="828" customFormat="1" ht="17.25" customHeight="1" x14ac:dyDescent="0.2">
      <c r="A137" s="804">
        <v>334</v>
      </c>
      <c r="B137" s="807" t="s">
        <v>1189</v>
      </c>
      <c r="C137" s="825">
        <f>C138</f>
        <v>0</v>
      </c>
      <c r="D137" s="825">
        <f t="shared" ref="D137:E137" si="40">D138</f>
        <v>281184</v>
      </c>
      <c r="E137" s="825">
        <f t="shared" si="40"/>
        <v>281184</v>
      </c>
      <c r="F137" s="825">
        <f>F138</f>
        <v>273006</v>
      </c>
      <c r="G137" s="825">
        <f>G138</f>
        <v>273006</v>
      </c>
      <c r="H137" s="819">
        <f t="shared" si="29"/>
        <v>8178</v>
      </c>
      <c r="I137" s="826">
        <f t="shared" si="28"/>
        <v>0.97091584158415845</v>
      </c>
    </row>
    <row r="138" spans="1:9" s="828" customFormat="1" ht="17.25" customHeight="1" x14ac:dyDescent="0.2">
      <c r="A138" s="805">
        <v>33401</v>
      </c>
      <c r="B138" s="806" t="s">
        <v>1189</v>
      </c>
      <c r="C138" s="830"/>
      <c r="D138" s="830">
        <v>281184</v>
      </c>
      <c r="E138" s="830">
        <f>SUM(C138:D138)</f>
        <v>281184</v>
      </c>
      <c r="F138" s="830">
        <v>273006</v>
      </c>
      <c r="G138" s="830">
        <v>273006</v>
      </c>
      <c r="H138" s="819">
        <f t="shared" si="29"/>
        <v>8178</v>
      </c>
      <c r="I138" s="826">
        <f t="shared" si="28"/>
        <v>0.97091584158415845</v>
      </c>
    </row>
    <row r="139" spans="1:9" s="828" customFormat="1" ht="24" customHeight="1" x14ac:dyDescent="0.2">
      <c r="A139" s="809">
        <v>336</v>
      </c>
      <c r="B139" s="803" t="s">
        <v>1190</v>
      </c>
      <c r="C139" s="825">
        <f>C140</f>
        <v>20000</v>
      </c>
      <c r="D139" s="825">
        <f t="shared" ref="D139" si="41">D140</f>
        <v>878</v>
      </c>
      <c r="E139" s="825">
        <f>E140</f>
        <v>20878</v>
      </c>
      <c r="F139" s="825">
        <f>F140</f>
        <v>20877.900000000001</v>
      </c>
      <c r="G139" s="825">
        <f>G140</f>
        <v>20877.900000000001</v>
      </c>
      <c r="H139" s="819">
        <f t="shared" si="29"/>
        <v>9.9999999998544808E-2</v>
      </c>
      <c r="I139" s="826">
        <f t="shared" si="28"/>
        <v>0.99999521026918292</v>
      </c>
    </row>
    <row r="140" spans="1:9" s="828" customFormat="1" ht="17.25" customHeight="1" x14ac:dyDescent="0.2">
      <c r="A140" s="805">
        <v>33605</v>
      </c>
      <c r="B140" s="806" t="s">
        <v>1191</v>
      </c>
      <c r="C140" s="830">
        <v>20000</v>
      </c>
      <c r="D140" s="830">
        <v>878</v>
      </c>
      <c r="E140" s="830">
        <f>SUM(C140:D140)</f>
        <v>20878</v>
      </c>
      <c r="F140" s="830">
        <v>20877.900000000001</v>
      </c>
      <c r="G140" s="830">
        <v>20877.900000000001</v>
      </c>
      <c r="H140" s="819">
        <f t="shared" si="29"/>
        <v>9.9999999998544808E-2</v>
      </c>
      <c r="I140" s="826">
        <f t="shared" si="28"/>
        <v>0.99999521026918292</v>
      </c>
    </row>
    <row r="141" spans="1:9" s="828" customFormat="1" ht="17.25" customHeight="1" x14ac:dyDescent="0.2">
      <c r="A141" s="804">
        <v>338</v>
      </c>
      <c r="B141" s="803" t="s">
        <v>1192</v>
      </c>
      <c r="C141" s="825">
        <f>C142</f>
        <v>420263.73</v>
      </c>
      <c r="D141" s="825">
        <f>D143+D142</f>
        <v>10962</v>
      </c>
      <c r="E141" s="825">
        <f>E143+E142</f>
        <v>431225.73</v>
      </c>
      <c r="F141" s="825">
        <f>F142+F143</f>
        <v>380494.61</v>
      </c>
      <c r="G141" s="825">
        <f>G142+G143</f>
        <v>380494.61</v>
      </c>
      <c r="H141" s="819">
        <f t="shared" si="29"/>
        <v>50731.119999999995</v>
      </c>
      <c r="I141" s="826">
        <f t="shared" si="28"/>
        <v>0.88235599949010468</v>
      </c>
    </row>
    <row r="142" spans="1:9" s="828" customFormat="1" ht="17.25" customHeight="1" x14ac:dyDescent="0.2">
      <c r="A142" s="805">
        <v>33801</v>
      </c>
      <c r="B142" s="806" t="s">
        <v>1193</v>
      </c>
      <c r="C142" s="830">
        <v>420263.73</v>
      </c>
      <c r="D142" s="830"/>
      <c r="E142" s="830">
        <v>420263.73</v>
      </c>
      <c r="F142" s="830">
        <v>369532.61</v>
      </c>
      <c r="G142" s="830">
        <v>369532.61</v>
      </c>
      <c r="H142" s="819">
        <f t="shared" si="29"/>
        <v>50731.119999999995</v>
      </c>
      <c r="I142" s="826">
        <f t="shared" si="28"/>
        <v>0.87928741792683374</v>
      </c>
    </row>
    <row r="143" spans="1:9" s="828" customFormat="1" ht="17.25" customHeight="1" x14ac:dyDescent="0.2">
      <c r="A143" s="805">
        <v>33901</v>
      </c>
      <c r="B143" s="806" t="s">
        <v>2527</v>
      </c>
      <c r="C143" s="830"/>
      <c r="D143" s="830">
        <v>10962</v>
      </c>
      <c r="E143" s="830">
        <v>10962</v>
      </c>
      <c r="F143" s="830">
        <v>10962</v>
      </c>
      <c r="G143" s="830">
        <v>10962</v>
      </c>
      <c r="H143" s="819">
        <f t="shared" si="29"/>
        <v>0</v>
      </c>
      <c r="I143" s="826">
        <f t="shared" si="28"/>
        <v>1</v>
      </c>
    </row>
    <row r="144" spans="1:9" s="828" customFormat="1" ht="17.25" customHeight="1" x14ac:dyDescent="0.2">
      <c r="A144" s="802">
        <v>3400</v>
      </c>
      <c r="B144" s="803" t="s">
        <v>1194</v>
      </c>
      <c r="C144" s="825">
        <f>C145+C147</f>
        <v>145126.17000000001</v>
      </c>
      <c r="D144" s="825">
        <f t="shared" ref="D144:E144" si="42">D145+D147</f>
        <v>227200.55</v>
      </c>
      <c r="E144" s="825">
        <f t="shared" si="42"/>
        <v>372326.72</v>
      </c>
      <c r="F144" s="825">
        <f>F145+F147</f>
        <v>125106.38</v>
      </c>
      <c r="G144" s="825">
        <f>G145+G147</f>
        <v>125106.38</v>
      </c>
      <c r="H144" s="819">
        <f t="shared" si="29"/>
        <v>247220.33999999997</v>
      </c>
      <c r="I144" s="826">
        <f t="shared" si="28"/>
        <v>0.33601236032697307</v>
      </c>
    </row>
    <row r="145" spans="1:9" s="828" customFormat="1" ht="17.25" customHeight="1" x14ac:dyDescent="0.2">
      <c r="A145" s="804">
        <v>341</v>
      </c>
      <c r="B145" s="803" t="s">
        <v>1195</v>
      </c>
      <c r="C145" s="825">
        <f>C146</f>
        <v>37191.18</v>
      </c>
      <c r="D145" s="825">
        <f t="shared" ref="D145:E145" si="43">D146</f>
        <v>0</v>
      </c>
      <c r="E145" s="825">
        <f t="shared" si="43"/>
        <v>37191.18</v>
      </c>
      <c r="F145" s="825">
        <f>F146</f>
        <v>30609.29</v>
      </c>
      <c r="G145" s="825">
        <f>G146</f>
        <v>30609.29</v>
      </c>
      <c r="H145" s="819">
        <f t="shared" si="29"/>
        <v>6581.8899999999994</v>
      </c>
      <c r="I145" s="826">
        <f t="shared" si="28"/>
        <v>0.8230255130383064</v>
      </c>
    </row>
    <row r="146" spans="1:9" s="828" customFormat="1" ht="17.25" customHeight="1" x14ac:dyDescent="0.2">
      <c r="A146" s="805">
        <v>34101</v>
      </c>
      <c r="B146" s="806" t="s">
        <v>1195</v>
      </c>
      <c r="C146" s="830">
        <v>37191.18</v>
      </c>
      <c r="D146" s="830"/>
      <c r="E146" s="830">
        <f>SUM(C146:D146)</f>
        <v>37191.18</v>
      </c>
      <c r="F146" s="830">
        <v>30609.29</v>
      </c>
      <c r="G146" s="830">
        <v>30609.29</v>
      </c>
      <c r="H146" s="819">
        <f t="shared" si="29"/>
        <v>6581.8899999999994</v>
      </c>
      <c r="I146" s="826">
        <f t="shared" si="28"/>
        <v>0.8230255130383064</v>
      </c>
    </row>
    <row r="147" spans="1:9" s="828" customFormat="1" ht="17.25" customHeight="1" x14ac:dyDescent="0.2">
      <c r="A147" s="804">
        <v>345</v>
      </c>
      <c r="B147" s="803" t="s">
        <v>1196</v>
      </c>
      <c r="C147" s="825">
        <f>C149</f>
        <v>107934.99</v>
      </c>
      <c r="D147" s="825">
        <f>D148</f>
        <v>227200.55</v>
      </c>
      <c r="E147" s="825">
        <f>E149+E148</f>
        <v>335135.53999999998</v>
      </c>
      <c r="F147" s="825">
        <f>F149</f>
        <v>94497.09</v>
      </c>
      <c r="G147" s="825">
        <f>G149</f>
        <v>94497.09</v>
      </c>
      <c r="H147" s="819">
        <f t="shared" si="29"/>
        <v>240638.44999999998</v>
      </c>
      <c r="I147" s="826">
        <f t="shared" si="28"/>
        <v>0.28196678275303183</v>
      </c>
    </row>
    <row r="148" spans="1:9" s="828" customFormat="1" ht="17.25" customHeight="1" x14ac:dyDescent="0.2">
      <c r="A148" s="805">
        <v>34401</v>
      </c>
      <c r="B148" s="808" t="s">
        <v>1252</v>
      </c>
      <c r="C148" s="830"/>
      <c r="D148" s="830">
        <v>227200.55</v>
      </c>
      <c r="E148" s="830">
        <f>SUM(C148:D148)</f>
        <v>227200.55</v>
      </c>
      <c r="F148" s="830">
        <v>0</v>
      </c>
      <c r="G148" s="830"/>
      <c r="H148" s="819">
        <f t="shared" si="29"/>
        <v>227200.55</v>
      </c>
      <c r="I148" s="826">
        <f t="shared" si="28"/>
        <v>0</v>
      </c>
    </row>
    <row r="149" spans="1:9" s="828" customFormat="1" ht="17.25" customHeight="1" x14ac:dyDescent="0.2">
      <c r="A149" s="805">
        <v>34501</v>
      </c>
      <c r="B149" s="806" t="s">
        <v>1196</v>
      </c>
      <c r="C149" s="830">
        <v>107934.99</v>
      </c>
      <c r="D149" s="830"/>
      <c r="E149" s="830">
        <f>SUM(C149:D149)</f>
        <v>107934.99</v>
      </c>
      <c r="F149" s="830">
        <v>94497.09</v>
      </c>
      <c r="G149" s="830">
        <v>94497.09</v>
      </c>
      <c r="H149" s="819">
        <f t="shared" si="29"/>
        <v>13437.900000000009</v>
      </c>
      <c r="I149" s="826">
        <f t="shared" si="28"/>
        <v>0.87550005795155017</v>
      </c>
    </row>
    <row r="150" spans="1:9" s="828" customFormat="1" ht="33" customHeight="1" x14ac:dyDescent="0.2">
      <c r="A150" s="802">
        <v>3500</v>
      </c>
      <c r="B150" s="803" t="s">
        <v>1197</v>
      </c>
      <c r="C150" s="825">
        <f>C151+C153+C155+C158+C161+C164</f>
        <v>866744.57</v>
      </c>
      <c r="D150" s="825">
        <f>D151+D153+D155+D158+D161+D164</f>
        <v>1939913.9600000002</v>
      </c>
      <c r="E150" s="825">
        <f t="shared" ref="E150" si="44">E151+E153+E155+E158+E161+E164</f>
        <v>2806658.53</v>
      </c>
      <c r="F150" s="825">
        <f>F151+F153+F155+F158+F161+F164</f>
        <v>2487813.2200000002</v>
      </c>
      <c r="G150" s="825">
        <f>G151+G153+G155+G158+G161+G164</f>
        <v>2362617.5</v>
      </c>
      <c r="H150" s="819">
        <f t="shared" si="29"/>
        <v>318845.30999999959</v>
      </c>
      <c r="I150" s="826">
        <f t="shared" si="28"/>
        <v>0.88639682861598423</v>
      </c>
    </row>
    <row r="151" spans="1:9" s="828" customFormat="1" ht="25.5" customHeight="1" x14ac:dyDescent="0.2">
      <c r="A151" s="804">
        <v>351</v>
      </c>
      <c r="B151" s="803" t="s">
        <v>1198</v>
      </c>
      <c r="C151" s="825">
        <f>C152</f>
        <v>0</v>
      </c>
      <c r="D151" s="825">
        <f t="shared" ref="D151:E151" si="45">D152</f>
        <v>975221.85</v>
      </c>
      <c r="E151" s="825">
        <f t="shared" si="45"/>
        <v>975221.85</v>
      </c>
      <c r="F151" s="825">
        <f>F152</f>
        <v>774726.73</v>
      </c>
      <c r="G151" s="825">
        <f>G152</f>
        <v>774726.73</v>
      </c>
      <c r="H151" s="819">
        <f t="shared" si="29"/>
        <v>200495.12</v>
      </c>
      <c r="I151" s="826">
        <f t="shared" si="28"/>
        <v>0.79441075894679758</v>
      </c>
    </row>
    <row r="152" spans="1:9" s="828" customFormat="1" ht="17.25" customHeight="1" x14ac:dyDescent="0.2">
      <c r="A152" s="805">
        <v>35101</v>
      </c>
      <c r="B152" s="806" t="s">
        <v>1199</v>
      </c>
      <c r="C152" s="830"/>
      <c r="D152" s="830">
        <v>975221.85</v>
      </c>
      <c r="E152" s="830">
        <f>SUM(C152:D152)</f>
        <v>975221.85</v>
      </c>
      <c r="F152" s="830">
        <v>774726.73</v>
      </c>
      <c r="G152" s="830">
        <v>774726.73</v>
      </c>
      <c r="H152" s="819">
        <f t="shared" si="29"/>
        <v>200495.12</v>
      </c>
      <c r="I152" s="826">
        <f t="shared" si="28"/>
        <v>0.79441075894679758</v>
      </c>
    </row>
    <row r="153" spans="1:9" s="828" customFormat="1" ht="24.75" customHeight="1" x14ac:dyDescent="0.2">
      <c r="A153" s="804">
        <v>352</v>
      </c>
      <c r="B153" s="803" t="s">
        <v>1200</v>
      </c>
      <c r="C153" s="825">
        <f>C154</f>
        <v>0</v>
      </c>
      <c r="D153" s="825">
        <f t="shared" ref="D153:E153" si="46">D154</f>
        <v>18034.23</v>
      </c>
      <c r="E153" s="825">
        <f t="shared" si="46"/>
        <v>18034.23</v>
      </c>
      <c r="F153" s="825">
        <f>F154</f>
        <v>17988.8</v>
      </c>
      <c r="G153" s="825">
        <f>G154</f>
        <v>17988.8</v>
      </c>
      <c r="H153" s="819">
        <f t="shared" si="29"/>
        <v>45.430000000000291</v>
      </c>
      <c r="I153" s="826">
        <f t="shared" si="28"/>
        <v>0.99748090159657499</v>
      </c>
    </row>
    <row r="154" spans="1:9" s="828" customFormat="1" ht="20.25" customHeight="1" x14ac:dyDescent="0.2">
      <c r="A154" s="805">
        <v>35201</v>
      </c>
      <c r="B154" s="806" t="s">
        <v>1201</v>
      </c>
      <c r="C154" s="830"/>
      <c r="D154" s="830">
        <v>18034.23</v>
      </c>
      <c r="E154" s="830">
        <f>SUM(C154:D154)</f>
        <v>18034.23</v>
      </c>
      <c r="F154" s="830">
        <v>17988.8</v>
      </c>
      <c r="G154" s="830">
        <v>17988.8</v>
      </c>
      <c r="H154" s="819">
        <f t="shared" si="29"/>
        <v>45.430000000000291</v>
      </c>
      <c r="I154" s="826">
        <f t="shared" si="28"/>
        <v>0.99748090159657499</v>
      </c>
    </row>
    <row r="155" spans="1:9" s="828" customFormat="1" ht="26.25" customHeight="1" x14ac:dyDescent="0.2">
      <c r="A155" s="809">
        <v>353</v>
      </c>
      <c r="B155" s="803" t="s">
        <v>1202</v>
      </c>
      <c r="C155" s="825"/>
      <c r="D155" s="825">
        <f t="shared" ref="D155:E155" si="47">D156+D157</f>
        <v>669043.92000000004</v>
      </c>
      <c r="E155" s="825">
        <f t="shared" si="47"/>
        <v>669043.92000000004</v>
      </c>
      <c r="F155" s="825">
        <f>F156+F157</f>
        <v>669043.92000000004</v>
      </c>
      <c r="G155" s="825">
        <f>G156+G157</f>
        <v>669043.92000000004</v>
      </c>
      <c r="H155" s="819">
        <f t="shared" si="29"/>
        <v>0</v>
      </c>
      <c r="I155" s="826">
        <f t="shared" si="28"/>
        <v>1</v>
      </c>
    </row>
    <row r="156" spans="1:9" s="828" customFormat="1" ht="17.25" customHeight="1" x14ac:dyDescent="0.2">
      <c r="A156" s="805">
        <v>35301</v>
      </c>
      <c r="B156" s="806" t="s">
        <v>1203</v>
      </c>
      <c r="C156" s="830">
        <v>0</v>
      </c>
      <c r="D156" s="830"/>
      <c r="E156" s="819">
        <f>SUM(D156)</f>
        <v>0</v>
      </c>
      <c r="F156" s="830"/>
      <c r="G156" s="830"/>
      <c r="H156" s="819">
        <f t="shared" si="29"/>
        <v>0</v>
      </c>
      <c r="I156" s="826" t="str">
        <f t="shared" si="28"/>
        <v/>
      </c>
    </row>
    <row r="157" spans="1:9" s="828" customFormat="1" ht="22.5" customHeight="1" x14ac:dyDescent="0.2">
      <c r="A157" s="805">
        <v>35302</v>
      </c>
      <c r="B157" s="808" t="s">
        <v>1204</v>
      </c>
      <c r="C157" s="830"/>
      <c r="D157" s="830">
        <v>669043.92000000004</v>
      </c>
      <c r="E157" s="830">
        <f>SUM(C157:D157)</f>
        <v>669043.92000000004</v>
      </c>
      <c r="F157" s="830">
        <v>669043.92000000004</v>
      </c>
      <c r="G157" s="830">
        <v>669043.92000000004</v>
      </c>
      <c r="H157" s="819">
        <f t="shared" si="29"/>
        <v>0</v>
      </c>
      <c r="I157" s="826">
        <f t="shared" si="28"/>
        <v>1</v>
      </c>
    </row>
    <row r="158" spans="1:9" s="828" customFormat="1" ht="23.25" customHeight="1" x14ac:dyDescent="0.2">
      <c r="A158" s="804">
        <v>355</v>
      </c>
      <c r="B158" s="803" t="s">
        <v>1205</v>
      </c>
      <c r="C158" s="825">
        <f>C159+C160</f>
        <v>90373.78</v>
      </c>
      <c r="D158" s="825">
        <f>D160+D159</f>
        <v>16569.870000000003</v>
      </c>
      <c r="E158" s="825">
        <f>E160+E159</f>
        <v>106943.65</v>
      </c>
      <c r="F158" s="825">
        <f>F160</f>
        <v>81308.23</v>
      </c>
      <c r="G158" s="825">
        <f>G160</f>
        <v>81308.23</v>
      </c>
      <c r="H158" s="819">
        <f t="shared" si="29"/>
        <v>25635.42</v>
      </c>
      <c r="I158" s="826">
        <f t="shared" si="28"/>
        <v>0.76029039592346059</v>
      </c>
    </row>
    <row r="159" spans="1:9" s="828" customFormat="1" ht="23.25" customHeight="1" x14ac:dyDescent="0.2">
      <c r="A159" s="984">
        <v>35401</v>
      </c>
      <c r="B159" s="808" t="s">
        <v>1253</v>
      </c>
      <c r="C159" s="830">
        <v>28072</v>
      </c>
      <c r="D159" s="830">
        <v>-3816.01</v>
      </c>
      <c r="E159" s="830">
        <f>SUM(C159:D159)</f>
        <v>24255.989999999998</v>
      </c>
      <c r="F159" s="830">
        <v>0</v>
      </c>
      <c r="G159" s="830">
        <v>0</v>
      </c>
      <c r="H159" s="819">
        <f t="shared" si="29"/>
        <v>24255.989999999998</v>
      </c>
      <c r="I159" s="826">
        <f t="shared" si="28"/>
        <v>0</v>
      </c>
    </row>
    <row r="160" spans="1:9" s="828" customFormat="1" ht="17.25" customHeight="1" x14ac:dyDescent="0.2">
      <c r="A160" s="805">
        <v>35501</v>
      </c>
      <c r="B160" s="808" t="s">
        <v>1206</v>
      </c>
      <c r="C160" s="830">
        <v>62301.78</v>
      </c>
      <c r="D160" s="830">
        <v>20385.88</v>
      </c>
      <c r="E160" s="830">
        <f>SUM(C160:D160)</f>
        <v>82687.66</v>
      </c>
      <c r="F160" s="830">
        <v>81308.23</v>
      </c>
      <c r="G160" s="830">
        <v>81308.23</v>
      </c>
      <c r="H160" s="819">
        <f t="shared" si="29"/>
        <v>1379.4300000000076</v>
      </c>
      <c r="I160" s="826">
        <f t="shared" si="28"/>
        <v>0.98331758330082131</v>
      </c>
    </row>
    <row r="161" spans="1:9" s="828" customFormat="1" ht="24.75" customHeight="1" x14ac:dyDescent="0.2">
      <c r="A161" s="804">
        <v>357</v>
      </c>
      <c r="B161" s="803" t="s">
        <v>1207</v>
      </c>
      <c r="C161" s="825">
        <f>C162+C163</f>
        <v>45999.08</v>
      </c>
      <c r="D161" s="825">
        <f t="shared" ref="D161:E161" si="48">D162+D163</f>
        <v>257228.08</v>
      </c>
      <c r="E161" s="825">
        <f t="shared" si="48"/>
        <v>303227.15999999997</v>
      </c>
      <c r="F161" s="825">
        <f>F162+F163</f>
        <v>280761.52</v>
      </c>
      <c r="G161" s="825">
        <f>G162+G163</f>
        <v>155565.79999999999</v>
      </c>
      <c r="H161" s="819">
        <f t="shared" si="29"/>
        <v>22465.639999999956</v>
      </c>
      <c r="I161" s="826">
        <f t="shared" si="28"/>
        <v>0.92591151795241577</v>
      </c>
    </row>
    <row r="162" spans="1:9" s="828" customFormat="1" ht="17.25" customHeight="1" x14ac:dyDescent="0.2">
      <c r="A162" s="805">
        <v>35701</v>
      </c>
      <c r="B162" s="806" t="s">
        <v>1208</v>
      </c>
      <c r="C162" s="830">
        <v>45999.08</v>
      </c>
      <c r="D162" s="830">
        <v>257228.08</v>
      </c>
      <c r="E162" s="830">
        <f>SUM(C162:D162)</f>
        <v>303227.15999999997</v>
      </c>
      <c r="F162" s="830">
        <v>280761.52</v>
      </c>
      <c r="G162" s="830">
        <v>155565.79999999999</v>
      </c>
      <c r="H162" s="819">
        <f t="shared" si="29"/>
        <v>22465.639999999956</v>
      </c>
      <c r="I162" s="826">
        <f t="shared" si="28"/>
        <v>0.92591151795241577</v>
      </c>
    </row>
    <row r="163" spans="1:9" s="828" customFormat="1" ht="17.25" customHeight="1" x14ac:dyDescent="0.2">
      <c r="A163" s="805">
        <v>35702</v>
      </c>
      <c r="B163" s="806" t="s">
        <v>1209</v>
      </c>
      <c r="C163" s="830"/>
      <c r="D163" s="830"/>
      <c r="E163" s="830">
        <f>SUM(C163:D163)</f>
        <v>0</v>
      </c>
      <c r="F163" s="830">
        <v>0</v>
      </c>
      <c r="G163" s="830">
        <v>0</v>
      </c>
      <c r="H163" s="819">
        <f t="shared" si="29"/>
        <v>0</v>
      </c>
      <c r="I163" s="826" t="str">
        <f t="shared" si="28"/>
        <v/>
      </c>
    </row>
    <row r="164" spans="1:9" s="828" customFormat="1" ht="17.25" customHeight="1" x14ac:dyDescent="0.2">
      <c r="A164" s="804">
        <v>358</v>
      </c>
      <c r="B164" s="803" t="s">
        <v>1210</v>
      </c>
      <c r="C164" s="825">
        <f>C165</f>
        <v>730371.71</v>
      </c>
      <c r="D164" s="825">
        <f t="shared" ref="D164:E164" si="49">D165</f>
        <v>3816.01</v>
      </c>
      <c r="E164" s="825">
        <f t="shared" si="49"/>
        <v>734187.72</v>
      </c>
      <c r="F164" s="825">
        <f>F165</f>
        <v>663984.02</v>
      </c>
      <c r="G164" s="825">
        <f>G165</f>
        <v>663984.02</v>
      </c>
      <c r="H164" s="819">
        <f t="shared" si="29"/>
        <v>70203.699999999953</v>
      </c>
      <c r="I164" s="826">
        <f t="shared" si="28"/>
        <v>0.90437908713591675</v>
      </c>
    </row>
    <row r="165" spans="1:9" s="828" customFormat="1" ht="17.25" customHeight="1" x14ac:dyDescent="0.2">
      <c r="A165" s="805">
        <v>35801</v>
      </c>
      <c r="B165" s="806" t="s">
        <v>1210</v>
      </c>
      <c r="C165" s="830">
        <v>730371.71</v>
      </c>
      <c r="D165" s="830">
        <v>3816.01</v>
      </c>
      <c r="E165" s="830">
        <f>SUM(C165:D165)</f>
        <v>734187.72</v>
      </c>
      <c r="F165" s="830">
        <v>663984.02</v>
      </c>
      <c r="G165" s="830">
        <v>663984.02</v>
      </c>
      <c r="H165" s="819">
        <f t="shared" si="29"/>
        <v>70203.699999999953</v>
      </c>
      <c r="I165" s="826">
        <f t="shared" si="28"/>
        <v>0.90437908713591675</v>
      </c>
    </row>
    <row r="166" spans="1:9" s="828" customFormat="1" ht="17.25" customHeight="1" x14ac:dyDescent="0.2">
      <c r="A166" s="802">
        <v>3700</v>
      </c>
      <c r="B166" s="803" t="s">
        <v>1211</v>
      </c>
      <c r="C166" s="825">
        <f>C167+C171+C174</f>
        <v>29872.18</v>
      </c>
      <c r="D166" s="825">
        <f>D167+D169+D171</f>
        <v>1108469.23</v>
      </c>
      <c r="E166" s="825">
        <f>E167+E171+E174+E169</f>
        <v>1138341.4100000001</v>
      </c>
      <c r="F166" s="825">
        <f>F167+F171</f>
        <v>805379.23</v>
      </c>
      <c r="G166" s="825">
        <f>G167+G171+G174+G169</f>
        <v>805379.23</v>
      </c>
      <c r="H166" s="819">
        <f t="shared" si="29"/>
        <v>332962.18000000017</v>
      </c>
      <c r="I166" s="826">
        <f t="shared" si="28"/>
        <v>0.70750235643276815</v>
      </c>
    </row>
    <row r="167" spans="1:9" s="828" customFormat="1" ht="17.25" customHeight="1" x14ac:dyDescent="0.2">
      <c r="A167" s="804">
        <v>371</v>
      </c>
      <c r="B167" s="803" t="s">
        <v>1212</v>
      </c>
      <c r="C167" s="825">
        <f>C168</f>
        <v>0</v>
      </c>
      <c r="D167" s="825">
        <f t="shared" ref="D167:E167" si="50">D168</f>
        <v>539500.14</v>
      </c>
      <c r="E167" s="825">
        <f t="shared" si="50"/>
        <v>539500.14</v>
      </c>
      <c r="F167" s="825">
        <f>F168</f>
        <v>325429.23</v>
      </c>
      <c r="G167" s="825">
        <f>G168</f>
        <v>325429.23</v>
      </c>
      <c r="H167" s="819">
        <f t="shared" si="29"/>
        <v>214070.91000000003</v>
      </c>
      <c r="I167" s="826">
        <f>IF(E167=0,"",F167/E167)</f>
        <v>0.60320508906633452</v>
      </c>
    </row>
    <row r="168" spans="1:9" s="828" customFormat="1" ht="17.25" customHeight="1" x14ac:dyDescent="0.2">
      <c r="A168" s="805">
        <v>37101</v>
      </c>
      <c r="B168" s="806" t="s">
        <v>1213</v>
      </c>
      <c r="C168" s="830"/>
      <c r="D168" s="830">
        <v>539500.14</v>
      </c>
      <c r="E168" s="830">
        <f>C168+D168</f>
        <v>539500.14</v>
      </c>
      <c r="F168" s="830">
        <v>325429.23</v>
      </c>
      <c r="G168" s="830">
        <v>325429.23</v>
      </c>
      <c r="H168" s="819">
        <f t="shared" si="29"/>
        <v>214070.91000000003</v>
      </c>
      <c r="I168" s="826">
        <f t="shared" si="28"/>
        <v>0.60320508906633452</v>
      </c>
    </row>
    <row r="169" spans="1:9" s="828" customFormat="1" ht="17.25" customHeight="1" x14ac:dyDescent="0.2">
      <c r="A169" s="804">
        <v>372</v>
      </c>
      <c r="B169" s="807" t="s">
        <v>1241</v>
      </c>
      <c r="C169" s="825"/>
      <c r="D169" s="825">
        <f>D170</f>
        <v>0</v>
      </c>
      <c r="E169" s="825">
        <f>E170</f>
        <v>0</v>
      </c>
      <c r="F169" s="825"/>
      <c r="G169" s="825">
        <f>G170</f>
        <v>0</v>
      </c>
      <c r="H169" s="820">
        <v>0</v>
      </c>
      <c r="I169" s="826">
        <v>0</v>
      </c>
    </row>
    <row r="170" spans="1:9" s="828" customFormat="1" ht="17.25" customHeight="1" x14ac:dyDescent="0.2">
      <c r="A170" s="805">
        <v>37201</v>
      </c>
      <c r="B170" s="806" t="s">
        <v>1241</v>
      </c>
      <c r="C170" s="830">
        <v>0</v>
      </c>
      <c r="D170" s="830"/>
      <c r="E170" s="830"/>
      <c r="F170" s="830">
        <v>0</v>
      </c>
      <c r="G170" s="830">
        <v>0</v>
      </c>
      <c r="H170" s="819">
        <v>0</v>
      </c>
      <c r="I170" s="826">
        <v>0</v>
      </c>
    </row>
    <row r="171" spans="1:9" s="828" customFormat="1" ht="17.25" customHeight="1" x14ac:dyDescent="0.2">
      <c r="A171" s="804">
        <v>375</v>
      </c>
      <c r="B171" s="803" t="s">
        <v>1214</v>
      </c>
      <c r="C171" s="825">
        <f>C172++C173</f>
        <v>25000.18</v>
      </c>
      <c r="D171" s="825">
        <f t="shared" ref="D171:E171" si="51">D172++D173</f>
        <v>568969.09</v>
      </c>
      <c r="E171" s="825">
        <f t="shared" si="51"/>
        <v>593969.27</v>
      </c>
      <c r="F171" s="825">
        <f>F172+F173</f>
        <v>479950</v>
      </c>
      <c r="G171" s="825">
        <f>G172+G173</f>
        <v>479950</v>
      </c>
      <c r="H171" s="819">
        <f>E171-F171</f>
        <v>114019.27000000002</v>
      </c>
      <c r="I171" s="826">
        <f>IF(E171=0,"",F171/E171)</f>
        <v>0.80803843606252557</v>
      </c>
    </row>
    <row r="172" spans="1:9" s="828" customFormat="1" ht="17.25" customHeight="1" x14ac:dyDescent="0.2">
      <c r="A172" s="805">
        <v>37501</v>
      </c>
      <c r="B172" s="806" t="s">
        <v>1215</v>
      </c>
      <c r="C172" s="830"/>
      <c r="D172" s="830">
        <v>568969.09</v>
      </c>
      <c r="E172" s="830">
        <f>SUM(C172:D172)</f>
        <v>568969.09</v>
      </c>
      <c r="F172" s="830">
        <v>475150</v>
      </c>
      <c r="G172" s="830">
        <v>475150</v>
      </c>
      <c r="H172" s="819">
        <f t="shared" si="29"/>
        <v>93819.089999999967</v>
      </c>
      <c r="I172" s="826">
        <f t="shared" si="28"/>
        <v>0.83510687724705757</v>
      </c>
    </row>
    <row r="173" spans="1:9" s="828" customFormat="1" ht="17.25" customHeight="1" x14ac:dyDescent="0.2">
      <c r="A173" s="805">
        <v>37502</v>
      </c>
      <c r="B173" s="806" t="s">
        <v>1216</v>
      </c>
      <c r="C173" s="830">
        <v>25000.18</v>
      </c>
      <c r="D173" s="830">
        <v>0</v>
      </c>
      <c r="E173" s="830">
        <f>SUM(C173:D173)</f>
        <v>25000.18</v>
      </c>
      <c r="F173" s="830">
        <v>4800</v>
      </c>
      <c r="G173" s="830">
        <v>4800</v>
      </c>
      <c r="H173" s="819">
        <f t="shared" si="29"/>
        <v>20200.18</v>
      </c>
      <c r="I173" s="826">
        <f t="shared" si="28"/>
        <v>0.19199861760995321</v>
      </c>
    </row>
    <row r="174" spans="1:9" s="828" customFormat="1" ht="17.25" customHeight="1" x14ac:dyDescent="0.2">
      <c r="A174" s="804">
        <v>379</v>
      </c>
      <c r="B174" s="803" t="s">
        <v>1217</v>
      </c>
      <c r="C174" s="825">
        <f>C175</f>
        <v>4872</v>
      </c>
      <c r="D174" s="825">
        <f t="shared" ref="D174:E174" si="52">D175</f>
        <v>0</v>
      </c>
      <c r="E174" s="825">
        <f t="shared" si="52"/>
        <v>4872</v>
      </c>
      <c r="F174" s="830">
        <f>F175</f>
        <v>0</v>
      </c>
      <c r="G174" s="830">
        <f>G175</f>
        <v>0</v>
      </c>
      <c r="H174" s="819">
        <f t="shared" si="29"/>
        <v>4872</v>
      </c>
      <c r="I174" s="826">
        <f t="shared" si="28"/>
        <v>0</v>
      </c>
    </row>
    <row r="175" spans="1:9" s="828" customFormat="1" ht="17.25" customHeight="1" x14ac:dyDescent="0.2">
      <c r="A175" s="805">
        <v>37901</v>
      </c>
      <c r="B175" s="806" t="s">
        <v>1218</v>
      </c>
      <c r="C175" s="830">
        <v>4872</v>
      </c>
      <c r="D175" s="830"/>
      <c r="E175" s="830">
        <f>SUM(C175:D175)</f>
        <v>4872</v>
      </c>
      <c r="F175" s="830">
        <v>0</v>
      </c>
      <c r="G175" s="830">
        <v>0</v>
      </c>
      <c r="H175" s="819">
        <f t="shared" si="29"/>
        <v>4872</v>
      </c>
      <c r="I175" s="826">
        <f>IF(E175=0,"",F175/E175)</f>
        <v>0</v>
      </c>
    </row>
    <row r="176" spans="1:9" s="828" customFormat="1" ht="17.25" customHeight="1" x14ac:dyDescent="0.2">
      <c r="A176" s="802">
        <v>3800</v>
      </c>
      <c r="B176" s="807" t="s">
        <v>599</v>
      </c>
      <c r="C176" s="825"/>
      <c r="D176" s="825">
        <f>D177</f>
        <v>0</v>
      </c>
      <c r="E176" s="825">
        <f>C176+D176</f>
        <v>0</v>
      </c>
      <c r="F176" s="825">
        <f>F177</f>
        <v>0</v>
      </c>
      <c r="G176" s="825">
        <f>G177</f>
        <v>0</v>
      </c>
      <c r="H176" s="819">
        <f t="shared" si="29"/>
        <v>0</v>
      </c>
      <c r="I176" s="826" t="str">
        <f t="shared" si="28"/>
        <v/>
      </c>
    </row>
    <row r="177" spans="1:11" s="828" customFormat="1" ht="17.25" customHeight="1" x14ac:dyDescent="0.2">
      <c r="A177" s="804">
        <v>381</v>
      </c>
      <c r="B177" s="807" t="s">
        <v>1242</v>
      </c>
      <c r="C177" s="825"/>
      <c r="D177" s="825">
        <f>D178</f>
        <v>0</v>
      </c>
      <c r="E177" s="825">
        <f>C177+D177</f>
        <v>0</v>
      </c>
      <c r="F177" s="825">
        <f>F178</f>
        <v>0</v>
      </c>
      <c r="G177" s="825">
        <f>G178</f>
        <v>0</v>
      </c>
      <c r="H177" s="819">
        <f t="shared" si="29"/>
        <v>0</v>
      </c>
      <c r="I177" s="826" t="str">
        <f t="shared" si="28"/>
        <v/>
      </c>
    </row>
    <row r="178" spans="1:11" s="828" customFormat="1" ht="17.25" customHeight="1" x14ac:dyDescent="0.2">
      <c r="A178" s="805">
        <v>38101</v>
      </c>
      <c r="B178" s="806" t="s">
        <v>1242</v>
      </c>
      <c r="C178" s="830"/>
      <c r="D178" s="830"/>
      <c r="E178" s="830">
        <f>SUM(C178:D178)</f>
        <v>0</v>
      </c>
      <c r="F178" s="830"/>
      <c r="G178" s="830"/>
      <c r="H178" s="819">
        <f t="shared" si="29"/>
        <v>0</v>
      </c>
      <c r="I178" s="826" t="str">
        <f t="shared" si="28"/>
        <v/>
      </c>
    </row>
    <row r="179" spans="1:11" s="828" customFormat="1" ht="17.25" customHeight="1" x14ac:dyDescent="0.2">
      <c r="A179" s="802">
        <v>3900</v>
      </c>
      <c r="B179" s="803" t="s">
        <v>1219</v>
      </c>
      <c r="C179" s="825">
        <f>C180</f>
        <v>3163138.25</v>
      </c>
      <c r="D179" s="825">
        <f>D180</f>
        <v>-454254.77</v>
      </c>
      <c r="E179" s="820">
        <f>SUM(C179:D179)</f>
        <v>2708883.48</v>
      </c>
      <c r="F179" s="825">
        <f>F180</f>
        <v>2251388.4</v>
      </c>
      <c r="G179" s="825">
        <f>G180</f>
        <v>2206992.27</v>
      </c>
      <c r="H179" s="819">
        <f t="shared" si="29"/>
        <v>457495.08000000007</v>
      </c>
      <c r="I179" s="826">
        <f t="shared" si="28"/>
        <v>0.83111304588117607</v>
      </c>
    </row>
    <row r="180" spans="1:11" s="828" customFormat="1" ht="17.25" customHeight="1" x14ac:dyDescent="0.2">
      <c r="A180" s="809">
        <v>399</v>
      </c>
      <c r="B180" s="803" t="s">
        <v>1220</v>
      </c>
      <c r="C180" s="830">
        <f>C181</f>
        <v>3163138.25</v>
      </c>
      <c r="D180" s="830">
        <f>D181</f>
        <v>-454254.77</v>
      </c>
      <c r="E180" s="819">
        <f>SUM(C180:D180)</f>
        <v>2708883.48</v>
      </c>
      <c r="F180" s="830">
        <f>F181</f>
        <v>2251388.4</v>
      </c>
      <c r="G180" s="830">
        <f>G181</f>
        <v>2206992.27</v>
      </c>
      <c r="H180" s="819">
        <f t="shared" si="29"/>
        <v>457495.08000000007</v>
      </c>
      <c r="I180" s="826">
        <f t="shared" si="28"/>
        <v>0.83111304588117607</v>
      </c>
    </row>
    <row r="181" spans="1:11" s="828" customFormat="1" ht="17.25" customHeight="1" thickBot="1" x14ac:dyDescent="0.25">
      <c r="A181" s="810">
        <v>39903</v>
      </c>
      <c r="B181" s="806" t="s">
        <v>1221</v>
      </c>
      <c r="C181" s="830">
        <v>3163138.25</v>
      </c>
      <c r="D181" s="830">
        <v>-454254.77</v>
      </c>
      <c r="E181" s="819">
        <f>SUM(C181:D181)</f>
        <v>2708883.48</v>
      </c>
      <c r="F181" s="830">
        <v>2251388.4</v>
      </c>
      <c r="G181" s="830">
        <v>2206992.27</v>
      </c>
      <c r="H181" s="819">
        <f t="shared" si="29"/>
        <v>457495.08000000007</v>
      </c>
      <c r="I181" s="826">
        <f t="shared" si="28"/>
        <v>0.83111304588117607</v>
      </c>
      <c r="J181" s="832"/>
    </row>
    <row r="182" spans="1:11" s="828" customFormat="1" ht="17.25" customHeight="1" thickBot="1" x14ac:dyDescent="0.25">
      <c r="A182" s="811"/>
      <c r="B182" s="799" t="s">
        <v>625</v>
      </c>
      <c r="C182" s="836">
        <f>C111+C127+C132+C144+C150+C166+C179</f>
        <v>6341914.6200000001</v>
      </c>
      <c r="D182" s="836">
        <f>D127+D132+D144+D150+D166+D176+D179+D111</f>
        <v>4740142.9000000013</v>
      </c>
      <c r="E182" s="836">
        <f>E111+E127+E132+E144+E150+E166+E179+E176</f>
        <v>11082057.52</v>
      </c>
      <c r="F182" s="836">
        <f>F111+F127+F132+F144+F150+F166+F179+F176</f>
        <v>9538789.040000001</v>
      </c>
      <c r="G182" s="836">
        <f>G111+G127+G132+G144+G150+G166+G179+G176</f>
        <v>9369197.1899999995</v>
      </c>
      <c r="H182" s="837">
        <f>H111+H127+H132+H144+H150+H166+H179+H176</f>
        <v>1543268.4799999995</v>
      </c>
      <c r="I182" s="845">
        <f t="shared" si="28"/>
        <v>0.86074170096890101</v>
      </c>
      <c r="J182" s="832">
        <f>D182-4728442.59</f>
        <v>11700.310000001453</v>
      </c>
      <c r="K182" s="832"/>
    </row>
    <row r="183" spans="1:11" s="828" customFormat="1" ht="48" customHeight="1" thickBot="1" x14ac:dyDescent="0.25">
      <c r="A183" s="1304" t="s">
        <v>818</v>
      </c>
      <c r="B183" s="1305"/>
      <c r="C183" s="839" t="s">
        <v>569</v>
      </c>
      <c r="D183" s="839" t="s">
        <v>479</v>
      </c>
      <c r="E183" s="784" t="s">
        <v>570</v>
      </c>
      <c r="F183" s="839" t="s">
        <v>571</v>
      </c>
      <c r="G183" s="839" t="s">
        <v>572</v>
      </c>
      <c r="H183" s="784" t="s">
        <v>573</v>
      </c>
      <c r="I183" s="840" t="s">
        <v>819</v>
      </c>
      <c r="K183" s="832"/>
    </row>
    <row r="184" spans="1:11" s="828" customFormat="1" ht="17.25" customHeight="1" thickBot="1" x14ac:dyDescent="0.25">
      <c r="A184" s="772"/>
      <c r="B184" s="841"/>
      <c r="C184" s="841" t="s">
        <v>444</v>
      </c>
      <c r="D184" s="841" t="s">
        <v>445</v>
      </c>
      <c r="E184" s="785" t="s">
        <v>574</v>
      </c>
      <c r="F184" s="841" t="s">
        <v>447</v>
      </c>
      <c r="G184" s="841" t="s">
        <v>448</v>
      </c>
      <c r="H184" s="785" t="s">
        <v>575</v>
      </c>
      <c r="I184" s="842" t="s">
        <v>820</v>
      </c>
    </row>
    <row r="185" spans="1:11" s="828" customFormat="1" ht="17.25" customHeight="1" x14ac:dyDescent="0.2">
      <c r="A185" s="800">
        <v>5000</v>
      </c>
      <c r="B185" s="812" t="s">
        <v>1222</v>
      </c>
      <c r="C185" s="1069"/>
      <c r="D185" s="825">
        <f>D186+D193+D201+D210+D207</f>
        <v>6099432.4400000004</v>
      </c>
      <c r="E185" s="825">
        <f>E186+E193+E201+E210</f>
        <v>6099432.4400000004</v>
      </c>
      <c r="F185" s="825">
        <f>F186+F193+F201+F207+F210+F199</f>
        <v>5850321.71</v>
      </c>
      <c r="G185" s="825">
        <f>G186+G193+G201+G207+G210+G199</f>
        <v>5850321.71</v>
      </c>
      <c r="H185" s="820">
        <f>E185-F185</f>
        <v>249110.73000000045</v>
      </c>
      <c r="I185" s="827">
        <f t="shared" ref="I185:I224" si="53">IF(E185=0,"",F185/E185)</f>
        <v>0.95915837539795745</v>
      </c>
    </row>
    <row r="186" spans="1:11" s="828" customFormat="1" ht="17.25" customHeight="1" x14ac:dyDescent="0.2">
      <c r="A186" s="802">
        <v>5100</v>
      </c>
      <c r="B186" s="803" t="s">
        <v>861</v>
      </c>
      <c r="C186" s="1069"/>
      <c r="D186" s="825">
        <f>D187+D189+D191</f>
        <v>3699375.64</v>
      </c>
      <c r="E186" s="825">
        <f>E187+E189+E191</f>
        <v>3699375.64</v>
      </c>
      <c r="F186" s="825">
        <f>F187+F189+F191</f>
        <v>3691820.54</v>
      </c>
      <c r="G186" s="825">
        <f>G187+G189+G191</f>
        <v>3691820.54</v>
      </c>
      <c r="H186" s="819">
        <f>E186-F186</f>
        <v>7555.1000000000931</v>
      </c>
      <c r="I186" s="826">
        <f t="shared" si="53"/>
        <v>0.99795773645738772</v>
      </c>
    </row>
    <row r="187" spans="1:11" s="828" customFormat="1" ht="17.25" customHeight="1" x14ac:dyDescent="0.2">
      <c r="A187" s="809">
        <v>511</v>
      </c>
      <c r="B187" s="803" t="s">
        <v>1223</v>
      </c>
      <c r="C187" s="1069">
        <f>C188</f>
        <v>0</v>
      </c>
      <c r="D187" s="825">
        <f>D188</f>
        <v>8098</v>
      </c>
      <c r="E187" s="825">
        <f>E188</f>
        <v>8098</v>
      </c>
      <c r="F187" s="825">
        <f t="shared" ref="F187:G187" si="54">F188</f>
        <v>8096</v>
      </c>
      <c r="G187" s="830">
        <f t="shared" si="54"/>
        <v>8096</v>
      </c>
      <c r="H187" s="819">
        <f t="shared" ref="H187:H214" si="55">E187-F187</f>
        <v>2</v>
      </c>
      <c r="I187" s="826">
        <f t="shared" si="53"/>
        <v>0.99975302543837985</v>
      </c>
    </row>
    <row r="188" spans="1:11" s="828" customFormat="1" ht="18" customHeight="1" x14ac:dyDescent="0.2">
      <c r="A188" s="805">
        <v>51101</v>
      </c>
      <c r="B188" s="806" t="s">
        <v>1224</v>
      </c>
      <c r="C188" s="1069">
        <v>0</v>
      </c>
      <c r="D188" s="830">
        <v>8098</v>
      </c>
      <c r="E188" s="830">
        <f>SUM(D188)</f>
        <v>8098</v>
      </c>
      <c r="F188" s="830">
        <v>8096</v>
      </c>
      <c r="G188" s="830">
        <v>8096</v>
      </c>
      <c r="H188" s="819">
        <f t="shared" si="55"/>
        <v>2</v>
      </c>
      <c r="I188" s="826">
        <f t="shared" si="53"/>
        <v>0.99975302543837985</v>
      </c>
    </row>
    <row r="189" spans="1:11" s="828" customFormat="1" ht="26.25" customHeight="1" x14ac:dyDescent="0.2">
      <c r="A189" s="804">
        <v>515</v>
      </c>
      <c r="B189" s="803" t="s">
        <v>1225</v>
      </c>
      <c r="C189" s="1069"/>
      <c r="D189" s="825">
        <f>D190</f>
        <v>3074117.2</v>
      </c>
      <c r="E189" s="825">
        <f>E190</f>
        <v>3074117.2</v>
      </c>
      <c r="F189" s="825">
        <f>F190</f>
        <v>3066912.71</v>
      </c>
      <c r="G189" s="825">
        <f>G190</f>
        <v>3066912.71</v>
      </c>
      <c r="H189" s="819">
        <f t="shared" si="55"/>
        <v>7204.4900000002235</v>
      </c>
      <c r="I189" s="826">
        <f t="shared" si="53"/>
        <v>0.99765640360100771</v>
      </c>
    </row>
    <row r="190" spans="1:11" s="828" customFormat="1" ht="17.25" customHeight="1" x14ac:dyDescent="0.2">
      <c r="A190" s="805">
        <v>51501</v>
      </c>
      <c r="B190" s="808" t="s">
        <v>1226</v>
      </c>
      <c r="C190" s="1069">
        <v>0</v>
      </c>
      <c r="D190" s="830">
        <v>3074117.2</v>
      </c>
      <c r="E190" s="830">
        <v>3074117.2</v>
      </c>
      <c r="F190" s="830">
        <v>3066912.71</v>
      </c>
      <c r="G190" s="830">
        <v>3066912.71</v>
      </c>
      <c r="H190" s="819">
        <f t="shared" si="55"/>
        <v>7204.4900000002235</v>
      </c>
      <c r="I190" s="826">
        <f t="shared" si="53"/>
        <v>0.99765640360100771</v>
      </c>
    </row>
    <row r="191" spans="1:11" s="828" customFormat="1" ht="17.25" customHeight="1" x14ac:dyDescent="0.2">
      <c r="A191" s="804">
        <v>519</v>
      </c>
      <c r="B191" s="803" t="s">
        <v>1227</v>
      </c>
      <c r="C191" s="1069"/>
      <c r="D191" s="825">
        <f>D192</f>
        <v>617160.43999999994</v>
      </c>
      <c r="E191" s="825">
        <f>E192</f>
        <v>617160.43999999994</v>
      </c>
      <c r="F191" s="825">
        <f>F192</f>
        <v>616811.82999999996</v>
      </c>
      <c r="G191" s="825">
        <f>G192</f>
        <v>616811.82999999996</v>
      </c>
      <c r="H191" s="820">
        <f t="shared" si="55"/>
        <v>348.60999999998603</v>
      </c>
      <c r="I191" s="827">
        <f t="shared" si="53"/>
        <v>0.99943513877849988</v>
      </c>
    </row>
    <row r="192" spans="1:11" s="828" customFormat="1" ht="17.25" customHeight="1" x14ac:dyDescent="0.2">
      <c r="A192" s="805">
        <v>51901</v>
      </c>
      <c r="B192" s="806" t="s">
        <v>1228</v>
      </c>
      <c r="C192" s="1069">
        <v>0</v>
      </c>
      <c r="D192" s="830">
        <v>617160.43999999994</v>
      </c>
      <c r="E192" s="830">
        <v>617160.43999999994</v>
      </c>
      <c r="F192" s="830">
        <v>616811.82999999996</v>
      </c>
      <c r="G192" s="830">
        <v>616811.82999999996</v>
      </c>
      <c r="H192" s="819">
        <f t="shared" si="55"/>
        <v>348.60999999998603</v>
      </c>
      <c r="I192" s="826">
        <f t="shared" si="53"/>
        <v>0.99943513877849988</v>
      </c>
    </row>
    <row r="193" spans="1:9" s="828" customFormat="1" ht="17.25" customHeight="1" x14ac:dyDescent="0.2">
      <c r="A193" s="802">
        <v>5200</v>
      </c>
      <c r="B193" s="807" t="s">
        <v>862</v>
      </c>
      <c r="C193" s="1069"/>
      <c r="D193" s="825">
        <f>D194+D197+D199</f>
        <v>414435.6</v>
      </c>
      <c r="E193" s="825">
        <f>E194+E197+E199</f>
        <v>414435.6</v>
      </c>
      <c r="F193" s="825">
        <f>F194+F197</f>
        <v>241680.05</v>
      </c>
      <c r="G193" s="825">
        <f>G194+G197</f>
        <v>241680.05</v>
      </c>
      <c r="H193" s="819">
        <f t="shared" si="55"/>
        <v>172755.55</v>
      </c>
      <c r="I193" s="826">
        <f t="shared" si="53"/>
        <v>0.58315465659803356</v>
      </c>
    </row>
    <row r="194" spans="1:9" s="828" customFormat="1" ht="17.25" customHeight="1" x14ac:dyDescent="0.2">
      <c r="A194" s="813">
        <v>521</v>
      </c>
      <c r="B194" s="807" t="s">
        <v>1229</v>
      </c>
      <c r="C194" s="1069">
        <f>C195</f>
        <v>0</v>
      </c>
      <c r="D194" s="825">
        <f>D195+D196</f>
        <v>161793.25</v>
      </c>
      <c r="E194" s="825">
        <f>E195+E196</f>
        <v>161793.25</v>
      </c>
      <c r="F194" s="825">
        <f>F195+F196</f>
        <v>153984.04999999999</v>
      </c>
      <c r="G194" s="825">
        <f>G195+G196</f>
        <v>153984.04999999999</v>
      </c>
      <c r="H194" s="820">
        <f t="shared" si="55"/>
        <v>7809.2000000000116</v>
      </c>
      <c r="I194" s="827">
        <f t="shared" si="53"/>
        <v>0.95173346230451505</v>
      </c>
    </row>
    <row r="195" spans="1:9" s="828" customFormat="1" ht="17.25" customHeight="1" x14ac:dyDescent="0.2">
      <c r="A195" s="814">
        <v>52101</v>
      </c>
      <c r="B195" s="806" t="s">
        <v>1229</v>
      </c>
      <c r="C195" s="1069">
        <v>0</v>
      </c>
      <c r="D195" s="830">
        <v>146011.6</v>
      </c>
      <c r="E195" s="830">
        <v>146011.6</v>
      </c>
      <c r="F195" s="830">
        <v>138202.4</v>
      </c>
      <c r="G195" s="830">
        <v>138202.4</v>
      </c>
      <c r="H195" s="819">
        <f t="shared" si="55"/>
        <v>7809.2000000000116</v>
      </c>
      <c r="I195" s="826">
        <f t="shared" si="53"/>
        <v>0.94651657813488788</v>
      </c>
    </row>
    <row r="196" spans="1:9" s="828" customFormat="1" ht="17.25" customHeight="1" x14ac:dyDescent="0.2">
      <c r="A196" s="814">
        <v>52901</v>
      </c>
      <c r="B196" s="806" t="s">
        <v>1255</v>
      </c>
      <c r="C196" s="1069"/>
      <c r="D196" s="830">
        <v>15781.65</v>
      </c>
      <c r="E196" s="830">
        <v>15781.65</v>
      </c>
      <c r="F196" s="830">
        <v>15781.65</v>
      </c>
      <c r="G196" s="830">
        <v>15781.65</v>
      </c>
      <c r="H196" s="819">
        <f t="shared" si="55"/>
        <v>0</v>
      </c>
      <c r="I196" s="826">
        <f t="shared" si="53"/>
        <v>1</v>
      </c>
    </row>
    <row r="197" spans="1:9" s="828" customFormat="1" ht="17.25" customHeight="1" x14ac:dyDescent="0.2">
      <c r="A197" s="813">
        <v>522</v>
      </c>
      <c r="B197" s="807" t="s">
        <v>1230</v>
      </c>
      <c r="C197" s="1069">
        <f>C198</f>
        <v>0</v>
      </c>
      <c r="D197" s="825">
        <f>D198</f>
        <v>111360</v>
      </c>
      <c r="E197" s="825">
        <f>E198</f>
        <v>111360</v>
      </c>
      <c r="F197" s="825">
        <f>F198</f>
        <v>87696</v>
      </c>
      <c r="G197" s="825">
        <f>G198</f>
        <v>87696</v>
      </c>
      <c r="H197" s="819">
        <f t="shared" si="55"/>
        <v>23664</v>
      </c>
      <c r="I197" s="826">
        <f t="shared" si="53"/>
        <v>0.78749999999999998</v>
      </c>
    </row>
    <row r="198" spans="1:9" s="828" customFormat="1" ht="17.25" customHeight="1" x14ac:dyDescent="0.2">
      <c r="A198" s="815">
        <v>52301</v>
      </c>
      <c r="B198" s="806" t="s">
        <v>1230</v>
      </c>
      <c r="C198" s="1069">
        <v>0</v>
      </c>
      <c r="D198" s="830">
        <v>111360</v>
      </c>
      <c r="E198" s="830">
        <f>SUM(C198:D198)</f>
        <v>111360</v>
      </c>
      <c r="F198" s="830">
        <v>87696</v>
      </c>
      <c r="G198" s="830">
        <v>87696</v>
      </c>
      <c r="H198" s="819">
        <f t="shared" si="55"/>
        <v>23664</v>
      </c>
      <c r="I198" s="826">
        <f t="shared" si="53"/>
        <v>0.78749999999999998</v>
      </c>
    </row>
    <row r="199" spans="1:9" s="828" customFormat="1" ht="17.25" customHeight="1" x14ac:dyDescent="0.2">
      <c r="A199" s="816">
        <v>523</v>
      </c>
      <c r="B199" s="807" t="s">
        <v>1231</v>
      </c>
      <c r="C199" s="1069">
        <f>C200</f>
        <v>0</v>
      </c>
      <c r="D199" s="825">
        <f>D200</f>
        <v>141282.35</v>
      </c>
      <c r="E199" s="825">
        <f>E200</f>
        <v>141282.35</v>
      </c>
      <c r="F199" s="825"/>
      <c r="G199" s="825"/>
      <c r="H199" s="820">
        <f t="shared" si="55"/>
        <v>141282.35</v>
      </c>
      <c r="I199" s="827">
        <f t="shared" si="53"/>
        <v>0</v>
      </c>
    </row>
    <row r="200" spans="1:9" s="828" customFormat="1" ht="17.25" customHeight="1" x14ac:dyDescent="0.2">
      <c r="A200" s="817">
        <v>53201</v>
      </c>
      <c r="B200" s="806" t="s">
        <v>1231</v>
      </c>
      <c r="C200" s="1069">
        <v>0</v>
      </c>
      <c r="D200" s="830">
        <v>141282.35</v>
      </c>
      <c r="E200" s="830">
        <f>SUM(C200:D200)</f>
        <v>141282.35</v>
      </c>
      <c r="F200" s="830"/>
      <c r="G200" s="830"/>
      <c r="H200" s="819">
        <f t="shared" si="55"/>
        <v>141282.35</v>
      </c>
      <c r="I200" s="826">
        <f t="shared" si="53"/>
        <v>0</v>
      </c>
    </row>
    <row r="201" spans="1:9" s="828" customFormat="1" ht="17.25" customHeight="1" x14ac:dyDescent="0.2">
      <c r="A201" s="818">
        <v>5600</v>
      </c>
      <c r="B201" s="807" t="s">
        <v>866</v>
      </c>
      <c r="C201" s="1069">
        <f>C202</f>
        <v>0</v>
      </c>
      <c r="D201" s="825">
        <f>D204+D202</f>
        <v>0</v>
      </c>
      <c r="E201" s="825">
        <f>E204+E202</f>
        <v>0</v>
      </c>
      <c r="F201" s="825">
        <f t="shared" ref="F201:G201" si="56">F204+F202</f>
        <v>0</v>
      </c>
      <c r="G201" s="825">
        <f t="shared" si="56"/>
        <v>0</v>
      </c>
      <c r="H201" s="819">
        <f t="shared" si="55"/>
        <v>0</v>
      </c>
      <c r="I201" s="826" t="str">
        <f t="shared" si="53"/>
        <v/>
      </c>
    </row>
    <row r="202" spans="1:9" s="828" customFormat="1" ht="32.25" customHeight="1" x14ac:dyDescent="0.2">
      <c r="A202" s="816">
        <v>564</v>
      </c>
      <c r="B202" s="803" t="s">
        <v>1232</v>
      </c>
      <c r="C202" s="1069">
        <v>0</v>
      </c>
      <c r="D202" s="830"/>
      <c r="E202" s="830"/>
      <c r="F202" s="830"/>
      <c r="G202" s="830"/>
      <c r="H202" s="819">
        <f t="shared" si="55"/>
        <v>0</v>
      </c>
      <c r="I202" s="826" t="str">
        <f t="shared" si="53"/>
        <v/>
      </c>
    </row>
    <row r="203" spans="1:9" s="828" customFormat="1" ht="30" customHeight="1" x14ac:dyDescent="0.2">
      <c r="A203" s="817">
        <v>56401</v>
      </c>
      <c r="B203" s="808" t="s">
        <v>1232</v>
      </c>
      <c r="C203" s="1069">
        <v>0</v>
      </c>
      <c r="D203" s="830"/>
      <c r="E203" s="830"/>
      <c r="F203" s="830"/>
      <c r="G203" s="830"/>
      <c r="H203" s="819">
        <f t="shared" si="55"/>
        <v>0</v>
      </c>
      <c r="I203" s="826" t="str">
        <f t="shared" si="53"/>
        <v/>
      </c>
    </row>
    <row r="204" spans="1:9" s="828" customFormat="1" ht="17.25" customHeight="1" x14ac:dyDescent="0.2">
      <c r="A204" s="816">
        <v>565</v>
      </c>
      <c r="B204" s="807" t="s">
        <v>1233</v>
      </c>
      <c r="C204" s="1069">
        <f>C205</f>
        <v>0</v>
      </c>
      <c r="D204" s="825">
        <f>D206+D205</f>
        <v>0</v>
      </c>
      <c r="E204" s="825">
        <f>E206+E205</f>
        <v>0</v>
      </c>
      <c r="F204" s="825">
        <f>F205+F206</f>
        <v>0</v>
      </c>
      <c r="G204" s="825">
        <f>G205+G206</f>
        <v>0</v>
      </c>
      <c r="H204" s="819">
        <f t="shared" si="55"/>
        <v>0</v>
      </c>
      <c r="I204" s="826" t="str">
        <f t="shared" si="53"/>
        <v/>
      </c>
    </row>
    <row r="205" spans="1:9" s="828" customFormat="1" ht="17.25" customHeight="1" x14ac:dyDescent="0.2">
      <c r="A205" s="817">
        <v>56501</v>
      </c>
      <c r="B205" s="806" t="s">
        <v>1233</v>
      </c>
      <c r="C205" s="1069">
        <v>0</v>
      </c>
      <c r="D205" s="830"/>
      <c r="E205" s="830"/>
      <c r="F205" s="830">
        <v>0</v>
      </c>
      <c r="G205" s="830">
        <v>0</v>
      </c>
      <c r="H205" s="819">
        <f t="shared" si="55"/>
        <v>0</v>
      </c>
      <c r="I205" s="826" t="str">
        <f t="shared" si="53"/>
        <v/>
      </c>
    </row>
    <row r="206" spans="1:9" s="828" customFormat="1" ht="17.25" customHeight="1" x14ac:dyDescent="0.2">
      <c r="A206" s="817">
        <v>56601</v>
      </c>
      <c r="B206" s="806" t="s">
        <v>1245</v>
      </c>
      <c r="C206" s="1069"/>
      <c r="D206" s="830"/>
      <c r="E206" s="830"/>
      <c r="F206" s="830"/>
      <c r="G206" s="830"/>
      <c r="H206" s="819"/>
      <c r="I206" s="826" t="str">
        <f t="shared" si="53"/>
        <v/>
      </c>
    </row>
    <row r="207" spans="1:9" s="828" customFormat="1" ht="17.25" customHeight="1" x14ac:dyDescent="0.2">
      <c r="A207" s="818">
        <v>5800</v>
      </c>
      <c r="B207" s="807" t="s">
        <v>610</v>
      </c>
      <c r="C207" s="1069"/>
      <c r="D207" s="825">
        <f>D208</f>
        <v>0</v>
      </c>
      <c r="E207" s="825">
        <f>E208</f>
        <v>0</v>
      </c>
      <c r="F207" s="825"/>
      <c r="G207" s="825"/>
      <c r="H207" s="819"/>
      <c r="I207" s="826" t="str">
        <f t="shared" si="53"/>
        <v/>
      </c>
    </row>
    <row r="208" spans="1:9" s="828" customFormat="1" ht="17.25" customHeight="1" x14ac:dyDescent="0.2">
      <c r="A208" s="818">
        <v>5890</v>
      </c>
      <c r="B208" s="807" t="s">
        <v>1246</v>
      </c>
      <c r="C208" s="1069"/>
      <c r="D208" s="830">
        <f>D209</f>
        <v>0</v>
      </c>
      <c r="E208" s="830">
        <f>E209</f>
        <v>0</v>
      </c>
      <c r="F208" s="830"/>
      <c r="G208" s="830"/>
      <c r="H208" s="819"/>
      <c r="I208" s="826" t="str">
        <f>IF(E208=0,"",F208/E208)</f>
        <v/>
      </c>
    </row>
    <row r="209" spans="1:11" s="828" customFormat="1" ht="17.25" customHeight="1" x14ac:dyDescent="0.2">
      <c r="A209" s="817">
        <v>58904</v>
      </c>
      <c r="B209" s="806" t="s">
        <v>1246</v>
      </c>
      <c r="C209" s="1069"/>
      <c r="D209" s="830"/>
      <c r="E209" s="830"/>
      <c r="F209" s="830"/>
      <c r="G209" s="830"/>
      <c r="H209" s="819"/>
      <c r="I209" s="826" t="str">
        <f t="shared" si="53"/>
        <v/>
      </c>
    </row>
    <row r="210" spans="1:11" s="828" customFormat="1" ht="17.25" customHeight="1" x14ac:dyDescent="0.2">
      <c r="A210" s="818">
        <v>5900</v>
      </c>
      <c r="B210" s="807" t="s">
        <v>59</v>
      </c>
      <c r="C210" s="1069">
        <f>C211</f>
        <v>0</v>
      </c>
      <c r="D210" s="825">
        <f>D211+D213</f>
        <v>1985621.2000000002</v>
      </c>
      <c r="E210" s="825">
        <f>E211+E213</f>
        <v>1985621.2000000002</v>
      </c>
      <c r="F210" s="825">
        <f>F211+F213</f>
        <v>1916821.12</v>
      </c>
      <c r="G210" s="825">
        <f>G211+G213</f>
        <v>1916821.12</v>
      </c>
      <c r="H210" s="819">
        <f t="shared" si="55"/>
        <v>68800.080000000075</v>
      </c>
      <c r="I210" s="826">
        <f t="shared" si="53"/>
        <v>0.96535085342561811</v>
      </c>
    </row>
    <row r="211" spans="1:11" s="828" customFormat="1" ht="17.25" customHeight="1" x14ac:dyDescent="0.2">
      <c r="A211" s="816">
        <v>591</v>
      </c>
      <c r="B211" s="807" t="s">
        <v>1234</v>
      </c>
      <c r="C211" s="1069">
        <f>C212</f>
        <v>0</v>
      </c>
      <c r="D211" s="825">
        <f>D212</f>
        <v>1797200.08</v>
      </c>
      <c r="E211" s="825">
        <f>E212</f>
        <v>1797200.08</v>
      </c>
      <c r="F211" s="830">
        <f>F212</f>
        <v>1728400</v>
      </c>
      <c r="G211" s="830">
        <f>G212</f>
        <v>1728400</v>
      </c>
      <c r="H211" s="819">
        <f t="shared" si="55"/>
        <v>68800.080000000075</v>
      </c>
      <c r="I211" s="826">
        <f t="shared" si="53"/>
        <v>0.96171818554559596</v>
      </c>
    </row>
    <row r="212" spans="1:11" s="828" customFormat="1" ht="17.25" customHeight="1" x14ac:dyDescent="0.2">
      <c r="A212" s="814">
        <v>59101</v>
      </c>
      <c r="B212" s="806" t="s">
        <v>1234</v>
      </c>
      <c r="C212" s="1069">
        <f>C213</f>
        <v>0</v>
      </c>
      <c r="D212" s="830">
        <v>1797200.08</v>
      </c>
      <c r="E212" s="830">
        <f>SUM(D212)</f>
        <v>1797200.08</v>
      </c>
      <c r="F212" s="830">
        <v>1728400</v>
      </c>
      <c r="G212" s="830">
        <v>1728400</v>
      </c>
      <c r="H212" s="819">
        <f t="shared" si="55"/>
        <v>68800.080000000075</v>
      </c>
      <c r="I212" s="826">
        <f t="shared" si="53"/>
        <v>0.96171818554559596</v>
      </c>
    </row>
    <row r="213" spans="1:11" s="828" customFormat="1" ht="17.25" customHeight="1" x14ac:dyDescent="0.2">
      <c r="A213" s="813">
        <v>597</v>
      </c>
      <c r="B213" s="807" t="s">
        <v>1235</v>
      </c>
      <c r="C213" s="1069">
        <f>C214</f>
        <v>0</v>
      </c>
      <c r="D213" s="825">
        <f>D214</f>
        <v>188421.12</v>
      </c>
      <c r="E213" s="820">
        <f>E214</f>
        <v>188421.12</v>
      </c>
      <c r="F213" s="825">
        <v>188421.12</v>
      </c>
      <c r="G213" s="825">
        <v>188421.12</v>
      </c>
      <c r="H213" s="819">
        <f t="shared" si="55"/>
        <v>0</v>
      </c>
      <c r="I213" s="826">
        <f t="shared" si="53"/>
        <v>1</v>
      </c>
    </row>
    <row r="214" spans="1:11" s="828" customFormat="1" ht="17.25" customHeight="1" thickBot="1" x14ac:dyDescent="0.25">
      <c r="A214" s="814">
        <v>59701</v>
      </c>
      <c r="B214" s="806" t="s">
        <v>1235</v>
      </c>
      <c r="C214" s="1069">
        <v>0</v>
      </c>
      <c r="D214" s="830">
        <v>188421.12</v>
      </c>
      <c r="E214" s="830">
        <f>SUM(D214)</f>
        <v>188421.12</v>
      </c>
      <c r="F214" s="830">
        <v>188421.12</v>
      </c>
      <c r="G214" s="830">
        <v>188421.12</v>
      </c>
      <c r="H214" s="819">
        <f t="shared" si="55"/>
        <v>0</v>
      </c>
      <c r="I214" s="826">
        <f t="shared" si="53"/>
        <v>1</v>
      </c>
    </row>
    <row r="215" spans="1:11" s="828" customFormat="1" ht="17.25" customHeight="1" thickBot="1" x14ac:dyDescent="0.25">
      <c r="A215" s="811"/>
      <c r="B215" s="799" t="s">
        <v>625</v>
      </c>
      <c r="C215" s="836"/>
      <c r="D215" s="836">
        <f>D186+D193+D201+D210</f>
        <v>6099432.4400000004</v>
      </c>
      <c r="E215" s="836">
        <f>E186+E193+E201+E210</f>
        <v>6099432.4400000004</v>
      </c>
      <c r="F215" s="836">
        <f>F186+F193+F201+F207+F210</f>
        <v>5850321.71</v>
      </c>
      <c r="G215" s="836">
        <f>G186+G193+G201+G207+G210</f>
        <v>5850321.71</v>
      </c>
      <c r="H215" s="837">
        <f>E215-F215</f>
        <v>249110.73000000045</v>
      </c>
      <c r="I215" s="845">
        <f t="shared" si="53"/>
        <v>0.95915837539795745</v>
      </c>
      <c r="J215" s="832"/>
    </row>
    <row r="216" spans="1:11" s="828" customFormat="1" ht="42" customHeight="1" thickBot="1" x14ac:dyDescent="0.25">
      <c r="A216" s="1304" t="s">
        <v>818</v>
      </c>
      <c r="B216" s="1305"/>
      <c r="C216" s="839" t="s">
        <v>569</v>
      </c>
      <c r="D216" s="839" t="s">
        <v>479</v>
      </c>
      <c r="E216" s="784" t="s">
        <v>570</v>
      </c>
      <c r="F216" s="839" t="s">
        <v>571</v>
      </c>
      <c r="G216" s="839" t="s">
        <v>572</v>
      </c>
      <c r="H216" s="784" t="s">
        <v>573</v>
      </c>
      <c r="I216" s="840" t="s">
        <v>819</v>
      </c>
    </row>
    <row r="217" spans="1:11" s="828" customFormat="1" ht="17.25" customHeight="1" x14ac:dyDescent="0.2">
      <c r="A217" s="1066">
        <v>6000</v>
      </c>
      <c r="B217" s="807" t="s">
        <v>253</v>
      </c>
      <c r="C217" s="1069"/>
      <c r="D217" s="830"/>
      <c r="E217" s="830"/>
      <c r="F217" s="830"/>
      <c r="G217" s="830"/>
      <c r="H217" s="1063"/>
      <c r="I217" s="1064"/>
    </row>
    <row r="218" spans="1:11" s="828" customFormat="1" ht="17.25" customHeight="1" x14ac:dyDescent="0.2">
      <c r="A218" s="1065">
        <v>6100</v>
      </c>
      <c r="B218" s="807" t="s">
        <v>2510</v>
      </c>
      <c r="C218" s="1069"/>
      <c r="D218" s="830"/>
      <c r="E218" s="830"/>
      <c r="F218" s="830"/>
      <c r="G218" s="830"/>
      <c r="H218" s="1063"/>
      <c r="I218" s="1064"/>
    </row>
    <row r="219" spans="1:11" s="828" customFormat="1" ht="17.25" customHeight="1" x14ac:dyDescent="0.2">
      <c r="A219" s="1067">
        <v>612</v>
      </c>
      <c r="B219" s="806" t="s">
        <v>2511</v>
      </c>
      <c r="C219" s="1069"/>
      <c r="D219" s="830"/>
      <c r="E219" s="830"/>
      <c r="F219" s="830"/>
      <c r="G219" s="830"/>
      <c r="H219" s="1063"/>
      <c r="I219" s="1064"/>
    </row>
    <row r="220" spans="1:11" s="828" customFormat="1" ht="17.25" customHeight="1" x14ac:dyDescent="0.2">
      <c r="A220" s="1068">
        <v>61203</v>
      </c>
      <c r="B220" s="806" t="s">
        <v>2512</v>
      </c>
      <c r="C220" s="1069"/>
      <c r="D220" s="830">
        <v>69488.639999999999</v>
      </c>
      <c r="E220" s="830">
        <v>69488.639999999999</v>
      </c>
      <c r="F220" s="830">
        <v>69488.639999999999</v>
      </c>
      <c r="G220" s="830">
        <v>69488.639999999999</v>
      </c>
      <c r="H220" s="1063"/>
      <c r="I220" s="1064"/>
    </row>
    <row r="221" spans="1:11" s="828" customFormat="1" ht="17.25" customHeight="1" thickBot="1" x14ac:dyDescent="0.25">
      <c r="A221" s="1062">
        <v>61204</v>
      </c>
      <c r="B221" s="806" t="s">
        <v>2513</v>
      </c>
      <c r="C221" s="1069"/>
      <c r="D221" s="830">
        <v>318405</v>
      </c>
      <c r="E221" s="830">
        <v>318405</v>
      </c>
      <c r="F221" s="830">
        <v>318404.62</v>
      </c>
      <c r="G221" s="1069">
        <v>318404.62</v>
      </c>
      <c r="H221" s="1063">
        <f>E221-F221</f>
        <v>0.38000000000465661</v>
      </c>
      <c r="I221" s="1064">
        <v>1</v>
      </c>
    </row>
    <row r="222" spans="1:11" s="828" customFormat="1" ht="17.25" customHeight="1" thickBot="1" x14ac:dyDescent="0.25">
      <c r="A222" s="1062"/>
      <c r="B222" s="799" t="s">
        <v>625</v>
      </c>
      <c r="C222" s="836"/>
      <c r="D222" s="836">
        <f>D220+D221</f>
        <v>387893.64</v>
      </c>
      <c r="E222" s="836">
        <f>SUM(E220:E221)</f>
        <v>387893.64</v>
      </c>
      <c r="F222" s="836">
        <f>F221+F220</f>
        <v>387893.26</v>
      </c>
      <c r="G222" s="850">
        <f>G221+G220</f>
        <v>387893.26</v>
      </c>
      <c r="H222" s="850">
        <v>387893.26</v>
      </c>
      <c r="I222" s="845">
        <f t="shared" si="53"/>
        <v>0.99999902035001142</v>
      </c>
    </row>
    <row r="223" spans="1:11" s="828" customFormat="1" ht="17.25" customHeight="1" thickBot="1" x14ac:dyDescent="0.25">
      <c r="A223" s="846"/>
      <c r="B223" s="847"/>
      <c r="C223" s="1072">
        <v>0</v>
      </c>
      <c r="D223" s="836">
        <f>D186+D193+D201+D210+D207+D222</f>
        <v>6487326.0800000001</v>
      </c>
      <c r="E223" s="836">
        <f>E186+E193+E201+E210+E207+E222</f>
        <v>6487326.0800000001</v>
      </c>
      <c r="F223" s="836">
        <f>F215+F222</f>
        <v>6238214.9699999997</v>
      </c>
      <c r="G223" s="836">
        <f>G215+G222</f>
        <v>6238214.9699999997</v>
      </c>
      <c r="H223" s="837">
        <f>E223-F223</f>
        <v>249111.11000000034</v>
      </c>
      <c r="I223" s="838">
        <f t="shared" si="53"/>
        <v>0.96160034089114255</v>
      </c>
    </row>
    <row r="224" spans="1:11" s="851" customFormat="1" ht="20.25" customHeight="1" thickBot="1" x14ac:dyDescent="0.35">
      <c r="A224" s="848"/>
      <c r="B224" s="849" t="s">
        <v>625</v>
      </c>
      <c r="C224" s="850">
        <f>C54+C107+C182+C223</f>
        <v>55323720</v>
      </c>
      <c r="D224" s="850">
        <f>D107+D182+D223</f>
        <v>11444656.140000001</v>
      </c>
      <c r="E224" s="850">
        <f>E54+E107+E182+E223</f>
        <v>66768376.140000001</v>
      </c>
      <c r="F224" s="850">
        <f>F54+F107+F182+F223</f>
        <v>62149502.140000008</v>
      </c>
      <c r="G224" s="836">
        <f>G10+G107+G182+G215+G222</f>
        <v>61804468.760000005</v>
      </c>
      <c r="H224" s="850">
        <f>H54+H107+H182+H223</f>
        <v>4618873.9999999991</v>
      </c>
      <c r="I224" s="838">
        <f t="shared" si="53"/>
        <v>0.93082243021284305</v>
      </c>
      <c r="J224" s="1080"/>
      <c r="K224" s="828"/>
    </row>
    <row r="225" spans="1:11" x14ac:dyDescent="0.3">
      <c r="A225" s="486" t="s">
        <v>257</v>
      </c>
      <c r="F225" s="1078"/>
      <c r="G225" s="853"/>
      <c r="H225" s="1300"/>
      <c r="I225" s="1300"/>
      <c r="K225" s="828"/>
    </row>
    <row r="226" spans="1:11" x14ac:dyDescent="0.3">
      <c r="D226" s="853"/>
      <c r="E226" s="853"/>
      <c r="F226" s="853"/>
      <c r="G226" s="853"/>
      <c r="I226" s="853"/>
    </row>
  </sheetData>
  <mergeCells count="13">
    <mergeCell ref="A7:B8"/>
    <mergeCell ref="H225:I225"/>
    <mergeCell ref="A1:I1"/>
    <mergeCell ref="A2:I2"/>
    <mergeCell ref="A3:I3"/>
    <mergeCell ref="A4:I4"/>
    <mergeCell ref="A5:I5"/>
    <mergeCell ref="C6:E6"/>
    <mergeCell ref="H6:I6"/>
    <mergeCell ref="A55:B55"/>
    <mergeCell ref="A108:B108"/>
    <mergeCell ref="A183:B183"/>
    <mergeCell ref="A216:B216"/>
  </mergeCells>
  <printOptions horizontalCentered="1"/>
  <pageMargins left="0.39370078740157483" right="0.39370078740157483" top="0.51181102362204722" bottom="0.39370078740157483" header="0.31496062992125984" footer="0.15748031496062992"/>
  <pageSetup scale="69" orientation="landscape" r:id="rId1"/>
  <headerFooter>
    <oddFooter>Página &amp;P</oddFooter>
  </headerFooter>
  <rowBreaks count="4" manualBreakCount="4">
    <brk id="107" max="8" man="1"/>
    <brk id="144" max="8" man="1"/>
    <brk id="182" max="8" man="1"/>
    <brk id="215" max="8" man="1"/>
  </rowBreaks>
  <ignoredErrors>
    <ignoredError sqref="G224" formula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A4" sqref="A4:G4"/>
    </sheetView>
  </sheetViews>
  <sheetFormatPr baseColWidth="10" defaultColWidth="11.42578125" defaultRowHeight="15" x14ac:dyDescent="0.25"/>
  <cols>
    <col min="1" max="1" width="32.140625" customWidth="1"/>
    <col min="2" max="2" width="13.85546875" customWidth="1"/>
    <col min="3" max="3" width="13" customWidth="1"/>
    <col min="4" max="4" width="13.5703125" customWidth="1"/>
    <col min="5" max="5" width="14.140625" customWidth="1"/>
    <col min="6" max="6" width="14" customWidth="1"/>
    <col min="7" max="7" width="13.7109375" customWidth="1"/>
  </cols>
  <sheetData>
    <row r="1" spans="1:9" ht="15.75" x14ac:dyDescent="0.25">
      <c r="A1" s="1092" t="s">
        <v>25</v>
      </c>
      <c r="B1" s="1092"/>
      <c r="C1" s="1092"/>
      <c r="D1" s="1092"/>
      <c r="E1" s="1092"/>
      <c r="F1" s="1092"/>
      <c r="G1" s="1092"/>
      <c r="H1" s="543"/>
      <c r="I1" s="543"/>
    </row>
    <row r="2" spans="1:9" ht="15.75" customHeight="1" x14ac:dyDescent="0.25">
      <c r="A2" s="1093" t="s">
        <v>843</v>
      </c>
      <c r="B2" s="1093"/>
      <c r="C2" s="1093"/>
      <c r="D2" s="1093"/>
      <c r="E2" s="1093"/>
      <c r="F2" s="1093"/>
      <c r="G2" s="1093"/>
      <c r="H2" s="544"/>
      <c r="I2" s="544"/>
    </row>
    <row r="3" spans="1:9" ht="15.75" customHeight="1" x14ac:dyDescent="0.25">
      <c r="A3" s="1093" t="s">
        <v>844</v>
      </c>
      <c r="B3" s="1093"/>
      <c r="C3" s="1093"/>
      <c r="D3" s="1093"/>
      <c r="E3" s="1093"/>
      <c r="F3" s="1093"/>
      <c r="G3" s="1093"/>
      <c r="H3" s="544"/>
      <c r="I3" s="544"/>
    </row>
    <row r="4" spans="1:9" ht="16.5" customHeight="1" x14ac:dyDescent="0.25">
      <c r="A4" s="1093" t="str">
        <f>'ETCA-I-01'!A3:G3</f>
        <v>Centro de Evaluacion y Control de Confianza del Estado de Sonora</v>
      </c>
      <c r="B4" s="1093"/>
      <c r="C4" s="1093"/>
      <c r="D4" s="1093"/>
      <c r="E4" s="1093"/>
      <c r="F4" s="1093"/>
      <c r="G4" s="1093"/>
      <c r="H4" s="544"/>
      <c r="I4" s="544"/>
    </row>
    <row r="5" spans="1:9" ht="15.75" customHeight="1" x14ac:dyDescent="0.25">
      <c r="A5" s="1313" t="str">
        <f>'ETCA-I-03'!A4:D4</f>
        <v>Del 01 de Enero  al 31 de Diciembre de 2018</v>
      </c>
      <c r="B5" s="1313"/>
      <c r="C5" s="1313"/>
      <c r="D5" s="1313"/>
      <c r="E5" s="1313"/>
      <c r="F5" s="1313"/>
      <c r="G5" s="1313"/>
      <c r="H5" s="545"/>
      <c r="I5" s="545"/>
    </row>
    <row r="6" spans="1:9" ht="15.75" customHeight="1" thickBot="1" x14ac:dyDescent="0.3">
      <c r="A6" s="1128" t="s">
        <v>89</v>
      </c>
      <c r="B6" s="1128"/>
      <c r="C6" s="1128"/>
      <c r="D6" s="1128"/>
      <c r="E6" s="1128"/>
      <c r="F6" s="1128"/>
      <c r="G6" s="1128"/>
      <c r="H6" s="546"/>
      <c r="I6" s="546"/>
    </row>
    <row r="7" spans="1:9" ht="15.75" thickBot="1" x14ac:dyDescent="0.3">
      <c r="A7" s="1306" t="s">
        <v>90</v>
      </c>
      <c r="B7" s="1308" t="s">
        <v>628</v>
      </c>
      <c r="C7" s="1309"/>
      <c r="D7" s="1309"/>
      <c r="E7" s="1309"/>
      <c r="F7" s="1310"/>
      <c r="G7" s="1311" t="s">
        <v>629</v>
      </c>
    </row>
    <row r="8" spans="1:9" ht="20.25" thickBot="1" x14ac:dyDescent="0.3">
      <c r="A8" s="1307"/>
      <c r="B8" s="520" t="s">
        <v>630</v>
      </c>
      <c r="C8" s="520" t="s">
        <v>631</v>
      </c>
      <c r="D8" s="520" t="s">
        <v>632</v>
      </c>
      <c r="E8" s="520" t="s">
        <v>845</v>
      </c>
      <c r="F8" s="520" t="s">
        <v>730</v>
      </c>
      <c r="G8" s="1312"/>
    </row>
    <row r="9" spans="1:9" ht="19.5" x14ac:dyDescent="0.25">
      <c r="A9" s="537" t="s">
        <v>846</v>
      </c>
      <c r="B9" s="590">
        <f>B10+B11+B12+B13+B14+B15+B16+B19</f>
        <v>46848720</v>
      </c>
      <c r="C9" s="590">
        <f t="shared" ref="C9:G9" si="0">C10+C11+C12+C13+C14+C15+C16+C19</f>
        <v>0</v>
      </c>
      <c r="D9" s="590">
        <f t="shared" si="0"/>
        <v>46848720</v>
      </c>
      <c r="E9" s="590">
        <f t="shared" si="0"/>
        <v>44931087.000000007</v>
      </c>
      <c r="F9" s="590">
        <f t="shared" si="0"/>
        <v>44755645.470000006</v>
      </c>
      <c r="G9" s="590">
        <f t="shared" si="0"/>
        <v>1917632.9999999925</v>
      </c>
    </row>
    <row r="10" spans="1:9" ht="19.5" x14ac:dyDescent="0.25">
      <c r="A10" s="538" t="s">
        <v>847</v>
      </c>
      <c r="B10" s="592">
        <f>'ETCA-II-13'!C10</f>
        <v>46848720</v>
      </c>
      <c r="C10" s="593">
        <f>'ETCA-II-13'!D10</f>
        <v>0</v>
      </c>
      <c r="D10" s="591">
        <f>B10+C10</f>
        <v>46848720</v>
      </c>
      <c r="E10" s="593">
        <f>'ETCA-II-13'!F10</f>
        <v>44931087.000000007</v>
      </c>
      <c r="F10" s="593">
        <f>'ETCA-II-13'!G10</f>
        <v>44755645.470000006</v>
      </c>
      <c r="G10" s="591">
        <f>D10-E10</f>
        <v>1917632.9999999925</v>
      </c>
    </row>
    <row r="11" spans="1:9" x14ac:dyDescent="0.25">
      <c r="A11" s="538" t="s">
        <v>848</v>
      </c>
      <c r="B11" s="592"/>
      <c r="C11" s="593"/>
      <c r="D11" s="591">
        <f t="shared" ref="D11:D19" si="1">B11+C11</f>
        <v>0</v>
      </c>
      <c r="E11" s="593"/>
      <c r="F11" s="593"/>
      <c r="G11" s="591">
        <f t="shared" ref="G11:G15" si="2">D11-E11</f>
        <v>0</v>
      </c>
    </row>
    <row r="12" spans="1:9" x14ac:dyDescent="0.25">
      <c r="A12" s="538" t="s">
        <v>849</v>
      </c>
      <c r="B12" s="592"/>
      <c r="C12" s="593"/>
      <c r="D12" s="591">
        <f t="shared" si="1"/>
        <v>0</v>
      </c>
      <c r="E12" s="593"/>
      <c r="F12" s="593"/>
      <c r="G12" s="591">
        <f t="shared" si="2"/>
        <v>0</v>
      </c>
    </row>
    <row r="13" spans="1:9" x14ac:dyDescent="0.25">
      <c r="A13" s="538" t="s">
        <v>850</v>
      </c>
      <c r="B13" s="592"/>
      <c r="C13" s="593"/>
      <c r="D13" s="591"/>
      <c r="E13" s="593"/>
      <c r="F13" s="593"/>
      <c r="G13" s="591">
        <f t="shared" ref="G13" si="3">IF(A13="","",D13-E13)</f>
        <v>0</v>
      </c>
    </row>
    <row r="14" spans="1:9" x14ac:dyDescent="0.25">
      <c r="A14" s="538" t="s">
        <v>851</v>
      </c>
      <c r="B14" s="592"/>
      <c r="C14" s="593"/>
      <c r="D14" s="591">
        <f t="shared" si="1"/>
        <v>0</v>
      </c>
      <c r="E14" s="593"/>
      <c r="F14" s="593"/>
      <c r="G14" s="591">
        <f t="shared" si="2"/>
        <v>0</v>
      </c>
    </row>
    <row r="15" spans="1:9" x14ac:dyDescent="0.25">
      <c r="A15" s="538" t="s">
        <v>852</v>
      </c>
      <c r="B15" s="592"/>
      <c r="C15" s="593"/>
      <c r="D15" s="591">
        <f t="shared" si="1"/>
        <v>0</v>
      </c>
      <c r="E15" s="593"/>
      <c r="F15" s="593"/>
      <c r="G15" s="591">
        <f t="shared" si="2"/>
        <v>0</v>
      </c>
    </row>
    <row r="16" spans="1:9" ht="29.25" x14ac:dyDescent="0.25">
      <c r="A16" s="538" t="s">
        <v>853</v>
      </c>
      <c r="B16" s="590">
        <f>B17+B18</f>
        <v>0</v>
      </c>
      <c r="C16" s="590">
        <f t="shared" ref="C16:G16" si="4">C17+C18</f>
        <v>0</v>
      </c>
      <c r="D16" s="590">
        <f t="shared" si="4"/>
        <v>0</v>
      </c>
      <c r="E16" s="590">
        <f t="shared" si="4"/>
        <v>0</v>
      </c>
      <c r="F16" s="590">
        <f t="shared" si="4"/>
        <v>0</v>
      </c>
      <c r="G16" s="590">
        <f t="shared" si="4"/>
        <v>0</v>
      </c>
    </row>
    <row r="17" spans="1:7" x14ac:dyDescent="0.25">
      <c r="A17" s="539" t="s">
        <v>854</v>
      </c>
      <c r="B17" s="592"/>
      <c r="C17" s="593"/>
      <c r="D17" s="591">
        <f t="shared" si="1"/>
        <v>0</v>
      </c>
      <c r="E17" s="593"/>
      <c r="F17" s="593"/>
      <c r="G17" s="591">
        <f t="shared" ref="G17:G19" si="5">D17-E17</f>
        <v>0</v>
      </c>
    </row>
    <row r="18" spans="1:7" x14ac:dyDescent="0.25">
      <c r="A18" s="539" t="s">
        <v>855</v>
      </c>
      <c r="B18" s="592"/>
      <c r="C18" s="593"/>
      <c r="D18" s="591">
        <f t="shared" si="1"/>
        <v>0</v>
      </c>
      <c r="E18" s="593"/>
      <c r="F18" s="593"/>
      <c r="G18" s="591">
        <f t="shared" si="5"/>
        <v>0</v>
      </c>
    </row>
    <row r="19" spans="1:7" x14ac:dyDescent="0.25">
      <c r="A19" s="538" t="s">
        <v>856</v>
      </c>
      <c r="B19" s="592"/>
      <c r="C19" s="593"/>
      <c r="D19" s="591">
        <f t="shared" si="1"/>
        <v>0</v>
      </c>
      <c r="E19" s="593"/>
      <c r="F19" s="593"/>
      <c r="G19" s="591">
        <f t="shared" si="5"/>
        <v>0</v>
      </c>
    </row>
    <row r="20" spans="1:7" x14ac:dyDescent="0.25">
      <c r="A20" s="538"/>
      <c r="B20" s="590"/>
      <c r="C20" s="591"/>
      <c r="D20" s="591"/>
      <c r="E20" s="591"/>
      <c r="F20" s="591"/>
      <c r="G20" s="591"/>
    </row>
    <row r="21" spans="1:7" ht="19.5" x14ac:dyDescent="0.25">
      <c r="A21" s="537" t="s">
        <v>857</v>
      </c>
      <c r="B21" s="590">
        <f>B22+B23+B24+B25+B26+B27+B28+B31</f>
        <v>0</v>
      </c>
      <c r="C21" s="590">
        <f t="shared" ref="C21:G21" si="6">C22+C23+C24+C25+C26+C27+C28+C31</f>
        <v>0</v>
      </c>
      <c r="D21" s="590">
        <f t="shared" si="6"/>
        <v>0</v>
      </c>
      <c r="E21" s="590">
        <f t="shared" si="6"/>
        <v>0</v>
      </c>
      <c r="F21" s="590">
        <f t="shared" si="6"/>
        <v>0</v>
      </c>
      <c r="G21" s="590">
        <f t="shared" si="6"/>
        <v>0</v>
      </c>
    </row>
    <row r="22" spans="1:7" ht="19.5" x14ac:dyDescent="0.25">
      <c r="A22" s="538" t="s">
        <v>847</v>
      </c>
      <c r="B22" s="592"/>
      <c r="C22" s="593"/>
      <c r="D22" s="591">
        <f>B22+C22</f>
        <v>0</v>
      </c>
      <c r="E22" s="593"/>
      <c r="F22" s="593"/>
      <c r="G22" s="591">
        <f t="shared" ref="G22:G27" si="7">D22-E22</f>
        <v>0</v>
      </c>
    </row>
    <row r="23" spans="1:7" x14ac:dyDescent="0.25">
      <c r="A23" s="538" t="s">
        <v>848</v>
      </c>
      <c r="B23" s="592"/>
      <c r="C23" s="593"/>
      <c r="D23" s="591">
        <f t="shared" ref="D23:D27" si="8">B23+C23</f>
        <v>0</v>
      </c>
      <c r="E23" s="593"/>
      <c r="F23" s="593"/>
      <c r="G23" s="591">
        <f t="shared" si="7"/>
        <v>0</v>
      </c>
    </row>
    <row r="24" spans="1:7" x14ac:dyDescent="0.25">
      <c r="A24" s="538" t="s">
        <v>849</v>
      </c>
      <c r="B24" s="592"/>
      <c r="C24" s="593"/>
      <c r="D24" s="591">
        <f t="shared" si="8"/>
        <v>0</v>
      </c>
      <c r="E24" s="593"/>
      <c r="F24" s="593"/>
      <c r="G24" s="591">
        <f t="shared" si="7"/>
        <v>0</v>
      </c>
    </row>
    <row r="25" spans="1:7" x14ac:dyDescent="0.25">
      <c r="A25" s="538" t="s">
        <v>850</v>
      </c>
      <c r="B25" s="592"/>
      <c r="C25" s="593"/>
      <c r="D25" s="591">
        <f t="shared" si="8"/>
        <v>0</v>
      </c>
      <c r="E25" s="593"/>
      <c r="F25" s="593"/>
      <c r="G25" s="591">
        <f t="shared" si="7"/>
        <v>0</v>
      </c>
    </row>
    <row r="26" spans="1:7" x14ac:dyDescent="0.25">
      <c r="A26" s="538" t="s">
        <v>851</v>
      </c>
      <c r="B26" s="592"/>
      <c r="C26" s="593"/>
      <c r="D26" s="591">
        <f t="shared" si="8"/>
        <v>0</v>
      </c>
      <c r="E26" s="593"/>
      <c r="F26" s="593"/>
      <c r="G26" s="591">
        <f t="shared" si="7"/>
        <v>0</v>
      </c>
    </row>
    <row r="27" spans="1:7" x14ac:dyDescent="0.25">
      <c r="A27" s="538" t="s">
        <v>852</v>
      </c>
      <c r="B27" s="592"/>
      <c r="C27" s="593"/>
      <c r="D27" s="591">
        <f t="shared" si="8"/>
        <v>0</v>
      </c>
      <c r="E27" s="593"/>
      <c r="F27" s="593"/>
      <c r="G27" s="591">
        <f t="shared" si="7"/>
        <v>0</v>
      </c>
    </row>
    <row r="28" spans="1:7" ht="29.25" x14ac:dyDescent="0.25">
      <c r="A28" s="538" t="s">
        <v>853</v>
      </c>
      <c r="B28" s="590">
        <f>B29+B30</f>
        <v>0</v>
      </c>
      <c r="C28" s="590">
        <f t="shared" ref="C28:G28" si="9">C29+C30</f>
        <v>0</v>
      </c>
      <c r="D28" s="590">
        <f t="shared" si="9"/>
        <v>0</v>
      </c>
      <c r="E28" s="590">
        <f t="shared" si="9"/>
        <v>0</v>
      </c>
      <c r="F28" s="590">
        <f t="shared" si="9"/>
        <v>0</v>
      </c>
      <c r="G28" s="590">
        <f t="shared" si="9"/>
        <v>0</v>
      </c>
    </row>
    <row r="29" spans="1:7" x14ac:dyDescent="0.25">
      <c r="A29" s="539" t="s">
        <v>854</v>
      </c>
      <c r="B29" s="592"/>
      <c r="C29" s="593"/>
      <c r="D29" s="591">
        <f>B29+C29</f>
        <v>0</v>
      </c>
      <c r="E29" s="593"/>
      <c r="F29" s="593"/>
      <c r="G29" s="591">
        <f t="shared" ref="G29:G31" si="10">D29-E29</f>
        <v>0</v>
      </c>
    </row>
    <row r="30" spans="1:7" x14ac:dyDescent="0.25">
      <c r="A30" s="539" t="s">
        <v>855</v>
      </c>
      <c r="B30" s="592"/>
      <c r="C30" s="593"/>
      <c r="D30" s="591">
        <f>B30+C30</f>
        <v>0</v>
      </c>
      <c r="E30" s="593"/>
      <c r="F30" s="593"/>
      <c r="G30" s="591">
        <f t="shared" si="10"/>
        <v>0</v>
      </c>
    </row>
    <row r="31" spans="1:7" x14ac:dyDescent="0.25">
      <c r="A31" s="538" t="s">
        <v>856</v>
      </c>
      <c r="B31" s="592"/>
      <c r="C31" s="593"/>
      <c r="D31" s="591">
        <f>B31+C31</f>
        <v>0</v>
      </c>
      <c r="E31" s="593"/>
      <c r="F31" s="593"/>
      <c r="G31" s="591">
        <f t="shared" si="10"/>
        <v>0</v>
      </c>
    </row>
    <row r="32" spans="1:7" ht="19.5" x14ac:dyDescent="0.25">
      <c r="A32" s="537" t="s">
        <v>858</v>
      </c>
      <c r="B32" s="590">
        <f>B9+B21</f>
        <v>46848720</v>
      </c>
      <c r="C32" s="590">
        <f t="shared" ref="C32:G32" si="11">C9+C21</f>
        <v>0</v>
      </c>
      <c r="D32" s="590">
        <f t="shared" si="11"/>
        <v>46848720</v>
      </c>
      <c r="E32" s="590">
        <f t="shared" si="11"/>
        <v>44931087.000000007</v>
      </c>
      <c r="F32" s="590">
        <f t="shared" si="11"/>
        <v>44755645.470000006</v>
      </c>
      <c r="G32" s="590">
        <f t="shared" si="11"/>
        <v>1917632.9999999925</v>
      </c>
    </row>
    <row r="33" spans="1:7" ht="15.75" thickBot="1" x14ac:dyDescent="0.3">
      <c r="A33" s="540"/>
      <c r="B33" s="541"/>
      <c r="C33" s="542"/>
      <c r="D33" s="542"/>
      <c r="E33" s="542"/>
      <c r="F33" s="542"/>
      <c r="G33" s="542"/>
    </row>
    <row r="34" spans="1:7" x14ac:dyDescent="0.25">
      <c r="A34" s="486" t="s">
        <v>257</v>
      </c>
    </row>
  </sheetData>
  <sheetProtection insertHyperlinks="0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8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A1:D44"/>
  <sheetViews>
    <sheetView view="pageBreakPreview" topLeftCell="A25" zoomScale="110" zoomScaleNormal="100" zoomScaleSheetLayoutView="110" workbookViewId="0">
      <selection activeCell="B31" sqref="B31"/>
    </sheetView>
  </sheetViews>
  <sheetFormatPr baseColWidth="10" defaultColWidth="11.28515625" defaultRowHeight="16.5" x14ac:dyDescent="0.25"/>
  <cols>
    <col min="1" max="1" width="64.5703125" style="258" customWidth="1"/>
    <col min="2" max="2" width="25.7109375" style="258" customWidth="1"/>
    <col min="3" max="3" width="25.7109375" style="377" customWidth="1"/>
    <col min="4" max="4" width="89.140625" style="258" customWidth="1"/>
    <col min="5" max="16384" width="11.28515625" style="258"/>
  </cols>
  <sheetData>
    <row r="1" spans="1:4" x14ac:dyDescent="0.25">
      <c r="A1" s="1109" t="s">
        <v>25</v>
      </c>
      <c r="B1" s="1109"/>
      <c r="C1" s="1109"/>
      <c r="D1" s="397"/>
    </row>
    <row r="2" spans="1:4" s="259" customFormat="1" ht="15.75" x14ac:dyDescent="0.25">
      <c r="A2" s="1109" t="s">
        <v>13</v>
      </c>
      <c r="B2" s="1109"/>
      <c r="C2" s="1109"/>
    </row>
    <row r="3" spans="1:4" s="259" customFormat="1" ht="15.75" x14ac:dyDescent="0.25">
      <c r="A3" s="1110" t="str">
        <f>'ETCA-I-01'!A3:G3</f>
        <v>Centro de Evaluacion y Control de Confianza del Estado de Sonora</v>
      </c>
      <c r="B3" s="1110"/>
      <c r="C3" s="1110"/>
    </row>
    <row r="4" spans="1:4" s="259" customFormat="1" x14ac:dyDescent="0.25">
      <c r="A4" s="1111" t="str">
        <f>'ETCA-I-01'!A4:G4</f>
        <v>Al 31 de Diciembre de 2018</v>
      </c>
      <c r="B4" s="1111"/>
      <c r="C4" s="1111"/>
    </row>
    <row r="5" spans="1:4" s="260" customFormat="1" ht="17.25" thickBot="1" x14ac:dyDescent="0.3">
      <c r="A5" s="364"/>
      <c r="B5" s="447"/>
      <c r="C5" s="365"/>
    </row>
    <row r="6" spans="1:4" s="367" customFormat="1" ht="27" customHeight="1" thickBot="1" x14ac:dyDescent="0.3">
      <c r="A6" s="366" t="s">
        <v>859</v>
      </c>
      <c r="B6" s="148"/>
      <c r="C6" s="230">
        <f>'ETCA II-04'!E81</f>
        <v>62149502.139999993</v>
      </c>
      <c r="D6" s="378" t="str">
        <f>IF((C6-'ETCA II-04'!E81)&gt;0.9,"ERROR!!!!! EL MONTO NO COINCIDE CON LO REPORTADO EN EL FORMATO ETCA-II-04, EN EL TOTAL DE EGRESOS DEVENGADO ANUAL","")</f>
        <v/>
      </c>
    </row>
    <row r="7" spans="1:4" s="367" customFormat="1" ht="9.75" customHeight="1" x14ac:dyDescent="0.25">
      <c r="A7" s="368"/>
      <c r="B7" s="247"/>
      <c r="C7" s="379"/>
      <c r="D7" s="378"/>
    </row>
    <row r="8" spans="1:4" s="367" customFormat="1" ht="17.25" customHeight="1" thickBot="1" x14ac:dyDescent="0.3">
      <c r="A8" s="369" t="s">
        <v>558</v>
      </c>
      <c r="B8" s="250"/>
      <c r="C8" s="380"/>
      <c r="D8" s="378"/>
    </row>
    <row r="9" spans="1:4" ht="20.100000000000001" customHeight="1" x14ac:dyDescent="0.25">
      <c r="A9" s="370" t="s">
        <v>860</v>
      </c>
      <c r="B9" s="680"/>
      <c r="C9" s="381">
        <f>SUM(B10:B26)</f>
        <v>6238214.9699999997</v>
      </c>
      <c r="D9" s="382"/>
    </row>
    <row r="10" spans="1:4" ht="20.100000000000001" customHeight="1" x14ac:dyDescent="0.25">
      <c r="A10" s="371" t="s">
        <v>861</v>
      </c>
      <c r="B10" s="714">
        <f>'ETCA-II-13'!F186</f>
        <v>3691820.54</v>
      </c>
      <c r="C10" s="383"/>
      <c r="D10" s="382"/>
    </row>
    <row r="11" spans="1:4" x14ac:dyDescent="0.25">
      <c r="A11" s="371" t="s">
        <v>862</v>
      </c>
      <c r="B11" s="714">
        <f>'ETCA-II-13'!F193</f>
        <v>241680.05</v>
      </c>
      <c r="C11" s="383"/>
      <c r="D11" s="382"/>
    </row>
    <row r="12" spans="1:4" ht="20.100000000000001" customHeight="1" x14ac:dyDescent="0.25">
      <c r="A12" s="371" t="s">
        <v>863</v>
      </c>
      <c r="B12" s="714"/>
      <c r="C12" s="383"/>
      <c r="D12" s="382"/>
    </row>
    <row r="13" spans="1:4" ht="20.100000000000001" customHeight="1" x14ac:dyDescent="0.25">
      <c r="A13" s="371" t="s">
        <v>864</v>
      </c>
      <c r="B13" s="714"/>
      <c r="C13" s="383"/>
      <c r="D13" s="382"/>
    </row>
    <row r="14" spans="1:4" ht="20.100000000000001" customHeight="1" x14ac:dyDescent="0.25">
      <c r="A14" s="371" t="s">
        <v>865</v>
      </c>
      <c r="B14" s="714"/>
      <c r="C14" s="383"/>
      <c r="D14" s="382"/>
    </row>
    <row r="15" spans="1:4" ht="20.100000000000001" customHeight="1" x14ac:dyDescent="0.25">
      <c r="A15" s="371" t="s">
        <v>866</v>
      </c>
      <c r="B15" s="714"/>
      <c r="C15" s="383"/>
      <c r="D15" s="382"/>
    </row>
    <row r="16" spans="1:4" ht="20.100000000000001" customHeight="1" x14ac:dyDescent="0.25">
      <c r="A16" s="371" t="s">
        <v>867</v>
      </c>
      <c r="B16" s="714"/>
      <c r="C16" s="383"/>
      <c r="D16" s="382"/>
    </row>
    <row r="17" spans="1:4" ht="20.100000000000001" customHeight="1" x14ac:dyDescent="0.25">
      <c r="A17" s="371" t="s">
        <v>868</v>
      </c>
      <c r="B17" s="714">
        <f>'ETCA-II-13'!F222</f>
        <v>387893.26</v>
      </c>
      <c r="C17" s="383"/>
      <c r="D17" s="382"/>
    </row>
    <row r="18" spans="1:4" ht="20.100000000000001" customHeight="1" x14ac:dyDescent="0.25">
      <c r="A18" s="371" t="s">
        <v>869</v>
      </c>
      <c r="B18" s="714">
        <f>'ETCA-II-13'!F210</f>
        <v>1916821.12</v>
      </c>
      <c r="C18" s="383"/>
      <c r="D18" s="382"/>
    </row>
    <row r="19" spans="1:4" ht="20.100000000000001" customHeight="1" x14ac:dyDescent="0.25">
      <c r="A19" s="371" t="s">
        <v>870</v>
      </c>
      <c r="B19" s="714"/>
      <c r="C19" s="383"/>
      <c r="D19" s="382"/>
    </row>
    <row r="20" spans="1:4" ht="20.100000000000001" customHeight="1" x14ac:dyDescent="0.25">
      <c r="A20" s="371" t="s">
        <v>871</v>
      </c>
      <c r="B20" s="714"/>
      <c r="C20" s="383"/>
      <c r="D20" s="382"/>
    </row>
    <row r="21" spans="1:4" ht="20.100000000000001" customHeight="1" x14ac:dyDescent="0.25">
      <c r="A21" s="371" t="s">
        <v>872</v>
      </c>
      <c r="B21" s="714"/>
      <c r="C21" s="383"/>
      <c r="D21" s="382"/>
    </row>
    <row r="22" spans="1:4" ht="20.100000000000001" customHeight="1" x14ac:dyDescent="0.25">
      <c r="A22" s="371" t="s">
        <v>873</v>
      </c>
      <c r="B22" s="714"/>
      <c r="C22" s="383"/>
      <c r="D22" s="382"/>
    </row>
    <row r="23" spans="1:4" ht="20.100000000000001" customHeight="1" x14ac:dyDescent="0.25">
      <c r="A23" s="371" t="s">
        <v>874</v>
      </c>
      <c r="B23" s="714"/>
      <c r="C23" s="383"/>
      <c r="D23" s="382"/>
    </row>
    <row r="24" spans="1:4" ht="20.100000000000001" customHeight="1" x14ac:dyDescent="0.25">
      <c r="A24" s="371" t="s">
        <v>875</v>
      </c>
      <c r="B24" s="714"/>
      <c r="C24" s="383"/>
      <c r="D24" s="382"/>
    </row>
    <row r="25" spans="1:4" ht="20.100000000000001" customHeight="1" x14ac:dyDescent="0.25">
      <c r="A25" s="371" t="s">
        <v>876</v>
      </c>
      <c r="B25" s="714"/>
      <c r="C25" s="383"/>
      <c r="D25" s="382"/>
    </row>
    <row r="26" spans="1:4" ht="20.100000000000001" customHeight="1" thickBot="1" x14ac:dyDescent="0.3">
      <c r="A26" s="372" t="s">
        <v>877</v>
      </c>
      <c r="B26" s="715"/>
      <c r="C26" s="384"/>
      <c r="D26" s="382"/>
    </row>
    <row r="27" spans="1:4" ht="7.5" customHeight="1" x14ac:dyDescent="0.25">
      <c r="A27" s="373"/>
      <c r="B27" s="247"/>
      <c r="C27" s="385"/>
      <c r="D27" s="382"/>
    </row>
    <row r="28" spans="1:4" ht="20.100000000000001" customHeight="1" thickBot="1" x14ac:dyDescent="0.3">
      <c r="A28" s="374" t="s">
        <v>551</v>
      </c>
      <c r="B28" s="250"/>
      <c r="C28" s="386"/>
      <c r="D28" s="382"/>
    </row>
    <row r="29" spans="1:4" ht="20.100000000000001" customHeight="1" x14ac:dyDescent="0.25">
      <c r="A29" s="370" t="s">
        <v>878</v>
      </c>
      <c r="B29" s="716"/>
      <c r="C29" s="381">
        <f>SUM(B30:B36)</f>
        <v>3123083.81</v>
      </c>
      <c r="D29" s="382"/>
    </row>
    <row r="30" spans="1:4" x14ac:dyDescent="0.25">
      <c r="A30" s="371" t="s">
        <v>879</v>
      </c>
      <c r="B30" s="714">
        <f>'ETCA-I-03'!C55</f>
        <v>3022429.67</v>
      </c>
      <c r="C30" s="383"/>
      <c r="D30" s="390" t="str">
        <f>IF(B30&lt;&gt;'ETCA-I-03'!C55,"ERROR!!!!! EL MONTO NO COINCIDE CON LO REPORTADO EN EL FORMATO ETCA-I-02 POR CONCEPTO DE ESTIMACIONES, DEPRECIACIONES, ETC..","")</f>
        <v/>
      </c>
    </row>
    <row r="31" spans="1:4" ht="20.100000000000001" customHeight="1" x14ac:dyDescent="0.25">
      <c r="A31" s="371" t="s">
        <v>248</v>
      </c>
      <c r="B31" s="714"/>
      <c r="C31" s="383"/>
      <c r="D31" s="382"/>
    </row>
    <row r="32" spans="1:4" ht="20.100000000000001" customHeight="1" x14ac:dyDescent="0.25">
      <c r="A32" s="371" t="s">
        <v>880</v>
      </c>
      <c r="B32" s="714"/>
      <c r="C32" s="383"/>
      <c r="D32" s="382"/>
    </row>
    <row r="33" spans="1:4" ht="25.5" customHeight="1" x14ac:dyDescent="0.25">
      <c r="A33" s="371" t="s">
        <v>881</v>
      </c>
      <c r="B33" s="714"/>
      <c r="C33" s="383"/>
      <c r="D33" s="382"/>
    </row>
    <row r="34" spans="1:4" ht="20.100000000000001" customHeight="1" x14ac:dyDescent="0.25">
      <c r="A34" s="371" t="s">
        <v>882</v>
      </c>
      <c r="B34" s="714"/>
      <c r="C34" s="383"/>
      <c r="D34" s="382"/>
    </row>
    <row r="35" spans="1:4" ht="20.100000000000001" customHeight="1" x14ac:dyDescent="0.25">
      <c r="A35" s="371" t="s">
        <v>883</v>
      </c>
      <c r="B35" s="714">
        <f>'ETCA-I-03'!C60</f>
        <v>100654.14</v>
      </c>
      <c r="C35" s="383"/>
      <c r="D35" s="382"/>
    </row>
    <row r="36" spans="1:4" ht="20.100000000000001" customHeight="1" x14ac:dyDescent="0.25">
      <c r="A36" s="375" t="s">
        <v>884</v>
      </c>
      <c r="B36" s="714"/>
      <c r="C36" s="383"/>
      <c r="D36" s="382"/>
    </row>
    <row r="37" spans="1:4" ht="20.100000000000001" customHeight="1" thickBot="1" x14ac:dyDescent="0.3">
      <c r="A37" s="376"/>
      <c r="B37" s="717"/>
      <c r="C37" s="384"/>
      <c r="D37" s="382"/>
    </row>
    <row r="38" spans="1:4" ht="20.100000000000001" customHeight="1" thickBot="1" x14ac:dyDescent="0.3">
      <c r="A38" s="434" t="s">
        <v>885</v>
      </c>
      <c r="B38" s="718"/>
      <c r="C38" s="230">
        <f>C6-C9+C29</f>
        <v>59034370.979999997</v>
      </c>
      <c r="D38" s="382" t="str">
        <f>IF((C38-'ETCA-I-03'!C64)&gt;0.9,"ERROR!!!!! EL MONTO NO COINCIDE CON LO REPORTADO EN EL FORMATO ETCA-I-03, EN EL MISMO RUBRO","")</f>
        <v/>
      </c>
    </row>
    <row r="39" spans="1:4" ht="20.100000000000001" customHeight="1" x14ac:dyDescent="0.25">
      <c r="A39" s="486" t="s">
        <v>257</v>
      </c>
      <c r="B39" s="431"/>
      <c r="C39" s="432"/>
      <c r="D39" s="382"/>
    </row>
    <row r="40" spans="1:4" ht="20.100000000000001" customHeight="1" x14ac:dyDescent="0.25">
      <c r="A40" s="430"/>
      <c r="B40" s="431"/>
      <c r="C40" s="432"/>
      <c r="D40" s="382"/>
    </row>
    <row r="41" spans="1:4" ht="20.100000000000001" customHeight="1" x14ac:dyDescent="0.25">
      <c r="A41" s="430"/>
      <c r="B41" s="431"/>
      <c r="C41" s="432"/>
      <c r="D41" s="382"/>
    </row>
    <row r="42" spans="1:4" ht="20.100000000000001" customHeight="1" x14ac:dyDescent="0.25">
      <c r="A42" s="430"/>
      <c r="B42" s="431"/>
      <c r="C42" s="432"/>
      <c r="D42" s="382"/>
    </row>
    <row r="43" spans="1:4" ht="20.100000000000001" customHeight="1" x14ac:dyDescent="0.25">
      <c r="A43" s="430"/>
      <c r="B43" s="431"/>
      <c r="C43" s="432"/>
      <c r="D43" s="382"/>
    </row>
    <row r="44" spans="1:4" ht="26.25" customHeight="1" x14ac:dyDescent="0.25">
      <c r="A44" s="433"/>
      <c r="B44" s="431"/>
      <c r="C44" s="432"/>
      <c r="D44" s="382"/>
    </row>
  </sheetData>
  <sheetProtection formatColumns="0" formatRows="0" insertHyperlinks="0"/>
  <mergeCells count="4">
    <mergeCell ref="A1:C1"/>
    <mergeCell ref="A2:C2"/>
    <mergeCell ref="A3:C3"/>
    <mergeCell ref="A4:C4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38"/>
  <sheetViews>
    <sheetView view="pageBreakPreview" zoomScaleNormal="100" zoomScaleSheetLayoutView="100" workbookViewId="0">
      <selection activeCell="A3" sqref="A3:E3"/>
    </sheetView>
  </sheetViews>
  <sheetFormatPr baseColWidth="10" defaultColWidth="11.28515625" defaultRowHeight="16.5" x14ac:dyDescent="0.3"/>
  <cols>
    <col min="1" max="1" width="4.28515625" style="104" customWidth="1"/>
    <col min="2" max="2" width="41.7109375" style="86" customWidth="1"/>
    <col min="3" max="5" width="16.7109375" style="86" customWidth="1"/>
    <col min="6" max="16384" width="11.28515625" style="86"/>
  </cols>
  <sheetData>
    <row r="1" spans="1:7" x14ac:dyDescent="0.3">
      <c r="A1" s="1314" t="s">
        <v>25</v>
      </c>
      <c r="B1" s="1314"/>
      <c r="C1" s="1314"/>
      <c r="D1" s="1314"/>
      <c r="E1" s="1314"/>
    </row>
    <row r="2" spans="1:7" x14ac:dyDescent="0.3">
      <c r="A2" s="1318" t="s">
        <v>289</v>
      </c>
      <c r="B2" s="1318"/>
      <c r="C2" s="1318"/>
      <c r="D2" s="1318"/>
      <c r="E2" s="1318"/>
    </row>
    <row r="3" spans="1:7" x14ac:dyDescent="0.3">
      <c r="A3" s="1100" t="str">
        <f>'ETCA-I-01'!A3:G3</f>
        <v>Centro de Evaluacion y Control de Confianza del Estado de Sonora</v>
      </c>
      <c r="B3" s="1100"/>
      <c r="C3" s="1100"/>
      <c r="D3" s="1100"/>
      <c r="E3" s="1100"/>
      <c r="G3" s="297"/>
    </row>
    <row r="4" spans="1:7" x14ac:dyDescent="0.3">
      <c r="A4" s="1102" t="str">
        <f>'ETCA-I-03'!A4:D4</f>
        <v>Del 01 de Enero  al 31 de Diciembre de 2018</v>
      </c>
      <c r="B4" s="1102"/>
      <c r="C4" s="1102"/>
      <c r="D4" s="1102"/>
      <c r="E4" s="1102"/>
    </row>
    <row r="5" spans="1:7" ht="17.25" thickBot="1" x14ac:dyDescent="0.35">
      <c r="A5" s="298"/>
      <c r="B5" s="1318" t="s">
        <v>886</v>
      </c>
      <c r="C5" s="1318"/>
      <c r="D5" s="45"/>
      <c r="E5" s="298"/>
    </row>
    <row r="6" spans="1:7" s="177" customFormat="1" ht="30" customHeight="1" x14ac:dyDescent="0.25">
      <c r="A6" s="1319" t="s">
        <v>887</v>
      </c>
      <c r="B6" s="1320"/>
      <c r="C6" s="299" t="s">
        <v>888</v>
      </c>
      <c r="D6" s="300" t="s">
        <v>889</v>
      </c>
      <c r="E6" s="301" t="s">
        <v>289</v>
      </c>
    </row>
    <row r="7" spans="1:7" s="177" customFormat="1" ht="30" customHeight="1" thickBot="1" x14ac:dyDescent="0.3">
      <c r="A7" s="1321"/>
      <c r="B7" s="1322"/>
      <c r="C7" s="302" t="s">
        <v>890</v>
      </c>
      <c r="D7" s="302" t="s">
        <v>891</v>
      </c>
      <c r="E7" s="303" t="s">
        <v>892</v>
      </c>
    </row>
    <row r="8" spans="1:7" s="177" customFormat="1" ht="21" customHeight="1" x14ac:dyDescent="0.25">
      <c r="A8" s="1323" t="s">
        <v>893</v>
      </c>
      <c r="B8" s="1324"/>
      <c r="C8" s="1324"/>
      <c r="D8" s="1324"/>
      <c r="E8" s="1325"/>
    </row>
    <row r="9" spans="1:7" s="177" customFormat="1" ht="20.25" customHeight="1" x14ac:dyDescent="0.25">
      <c r="A9" s="304">
        <v>1</v>
      </c>
      <c r="B9" s="305"/>
      <c r="C9" s="306"/>
      <c r="D9" s="307"/>
      <c r="E9" s="317" t="str">
        <f>IF(B9="","",C9-D9)</f>
        <v/>
      </c>
    </row>
    <row r="10" spans="1:7" s="177" customFormat="1" ht="20.25" customHeight="1" x14ac:dyDescent="0.25">
      <c r="A10" s="304">
        <v>2</v>
      </c>
      <c r="B10" s="305"/>
      <c r="C10" s="306"/>
      <c r="D10" s="307"/>
      <c r="E10" s="317" t="str">
        <f t="shared" ref="E10:E18" si="0">IF(B10="","",C10-D10)</f>
        <v/>
      </c>
    </row>
    <row r="11" spans="1:7" s="177" customFormat="1" ht="20.25" customHeight="1" x14ac:dyDescent="0.25">
      <c r="A11" s="304">
        <v>3</v>
      </c>
      <c r="B11" s="305"/>
      <c r="C11" s="306"/>
      <c r="D11" s="307"/>
      <c r="E11" s="317" t="str">
        <f t="shared" si="0"/>
        <v/>
      </c>
    </row>
    <row r="12" spans="1:7" s="177" customFormat="1" ht="20.25" customHeight="1" x14ac:dyDescent="0.25">
      <c r="A12" s="304">
        <v>4</v>
      </c>
      <c r="B12" s="305" t="s">
        <v>1237</v>
      </c>
      <c r="C12" s="306"/>
      <c r="D12" s="307"/>
      <c r="E12" s="317">
        <f t="shared" si="0"/>
        <v>0</v>
      </c>
    </row>
    <row r="13" spans="1:7" s="177" customFormat="1" ht="20.25" customHeight="1" x14ac:dyDescent="0.25">
      <c r="A13" s="304">
        <v>5</v>
      </c>
      <c r="B13" s="305"/>
      <c r="C13" s="306"/>
      <c r="D13" s="307"/>
      <c r="E13" s="317" t="str">
        <f t="shared" si="0"/>
        <v/>
      </c>
    </row>
    <row r="14" spans="1:7" s="177" customFormat="1" ht="20.25" customHeight="1" x14ac:dyDescent="0.25">
      <c r="A14" s="304">
        <v>6</v>
      </c>
      <c r="B14" s="305"/>
      <c r="C14" s="306"/>
      <c r="D14" s="307"/>
      <c r="E14" s="317" t="str">
        <f t="shared" si="0"/>
        <v/>
      </c>
    </row>
    <row r="15" spans="1:7" s="177" customFormat="1" ht="20.25" customHeight="1" x14ac:dyDescent="0.25">
      <c r="A15" s="304">
        <v>7</v>
      </c>
      <c r="B15" s="305"/>
      <c r="C15" s="306"/>
      <c r="D15" s="307" t="s">
        <v>1237</v>
      </c>
      <c r="E15" s="317" t="str">
        <f t="shared" si="0"/>
        <v/>
      </c>
    </row>
    <row r="16" spans="1:7" s="177" customFormat="1" ht="20.25" customHeight="1" x14ac:dyDescent="0.25">
      <c r="A16" s="304">
        <v>8</v>
      </c>
      <c r="B16" s="305"/>
      <c r="C16" s="306"/>
      <c r="D16" s="307"/>
      <c r="E16" s="317" t="str">
        <f t="shared" si="0"/>
        <v/>
      </c>
    </row>
    <row r="17" spans="1:5" s="177" customFormat="1" ht="20.25" customHeight="1" x14ac:dyDescent="0.25">
      <c r="A17" s="304">
        <v>9</v>
      </c>
      <c r="B17" s="305"/>
      <c r="C17" s="306"/>
      <c r="D17" s="307"/>
      <c r="E17" s="317" t="str">
        <f t="shared" si="0"/>
        <v/>
      </c>
    </row>
    <row r="18" spans="1:5" s="177" customFormat="1" ht="20.25" customHeight="1" x14ac:dyDescent="0.25">
      <c r="A18" s="304">
        <v>10</v>
      </c>
      <c r="B18" s="305"/>
      <c r="C18" s="306"/>
      <c r="D18" s="307"/>
      <c r="E18" s="317" t="str">
        <f t="shared" si="0"/>
        <v/>
      </c>
    </row>
    <row r="19" spans="1:5" s="177" customFormat="1" ht="20.25" customHeight="1" x14ac:dyDescent="0.25">
      <c r="A19" s="304"/>
      <c r="B19" s="309" t="s">
        <v>894</v>
      </c>
      <c r="C19" s="315">
        <f>SUM(C9:C18)</f>
        <v>0</v>
      </c>
      <c r="D19" s="316">
        <f>SUM(D9:D18)</f>
        <v>0</v>
      </c>
      <c r="E19" s="317">
        <f>SUM(E9:E18)</f>
        <v>0</v>
      </c>
    </row>
    <row r="20" spans="1:5" s="177" customFormat="1" ht="21" customHeight="1" x14ac:dyDescent="0.25">
      <c r="A20" s="1315" t="s">
        <v>895</v>
      </c>
      <c r="B20" s="1316"/>
      <c r="C20" s="1316"/>
      <c r="D20" s="1316"/>
      <c r="E20" s="1317"/>
    </row>
    <row r="21" spans="1:5" s="177" customFormat="1" ht="20.25" customHeight="1" x14ac:dyDescent="0.25">
      <c r="A21" s="304">
        <v>1</v>
      </c>
      <c r="B21" s="305"/>
      <c r="C21" s="306"/>
      <c r="D21" s="307"/>
      <c r="E21" s="317" t="str">
        <f>IF(B21="","",C21-D21)</f>
        <v/>
      </c>
    </row>
    <row r="22" spans="1:5" s="177" customFormat="1" ht="20.25" customHeight="1" x14ac:dyDescent="0.25">
      <c r="A22" s="304">
        <v>2</v>
      </c>
      <c r="B22" s="305"/>
      <c r="C22" s="306"/>
      <c r="D22" s="307"/>
      <c r="E22" s="317" t="str">
        <f t="shared" ref="E22:E30" si="1">IF(B22="","",C22-D22)</f>
        <v/>
      </c>
    </row>
    <row r="23" spans="1:5" s="177" customFormat="1" ht="20.25" customHeight="1" x14ac:dyDescent="0.25">
      <c r="A23" s="304">
        <v>3</v>
      </c>
      <c r="B23" s="305"/>
      <c r="C23" s="306"/>
      <c r="D23" s="307"/>
      <c r="E23" s="317" t="str">
        <f t="shared" si="1"/>
        <v/>
      </c>
    </row>
    <row r="24" spans="1:5" s="177" customFormat="1" ht="20.25" customHeight="1" x14ac:dyDescent="0.25">
      <c r="A24" s="304">
        <v>4</v>
      </c>
      <c r="B24" s="305"/>
      <c r="C24" s="306"/>
      <c r="D24" s="307"/>
      <c r="E24" s="317" t="str">
        <f t="shared" si="1"/>
        <v/>
      </c>
    </row>
    <row r="25" spans="1:5" s="177" customFormat="1" ht="20.25" customHeight="1" x14ac:dyDescent="0.25">
      <c r="A25" s="304">
        <v>5</v>
      </c>
      <c r="B25" s="305"/>
      <c r="C25" s="306"/>
      <c r="D25" s="307"/>
      <c r="E25" s="317" t="str">
        <f t="shared" si="1"/>
        <v/>
      </c>
    </row>
    <row r="26" spans="1:5" s="177" customFormat="1" ht="20.25" customHeight="1" x14ac:dyDescent="0.25">
      <c r="A26" s="304">
        <v>6</v>
      </c>
      <c r="B26" s="357" t="s">
        <v>1237</v>
      </c>
      <c r="C26" s="306"/>
      <c r="D26" s="307"/>
      <c r="E26" s="317">
        <f t="shared" si="1"/>
        <v>0</v>
      </c>
    </row>
    <row r="27" spans="1:5" s="177" customFormat="1" ht="20.25" customHeight="1" x14ac:dyDescent="0.25">
      <c r="A27" s="304">
        <v>7</v>
      </c>
      <c r="B27" s="305"/>
      <c r="C27" s="306"/>
      <c r="D27" s="357" t="s">
        <v>1237</v>
      </c>
      <c r="E27" s="317" t="str">
        <f t="shared" si="1"/>
        <v/>
      </c>
    </row>
    <row r="28" spans="1:5" s="177" customFormat="1" ht="20.25" customHeight="1" x14ac:dyDescent="0.25">
      <c r="A28" s="304">
        <v>8</v>
      </c>
      <c r="B28" s="305"/>
      <c r="C28" s="306"/>
      <c r="D28" s="307"/>
      <c r="E28" s="317" t="str">
        <f>IF(B28="","",C28-D29)</f>
        <v/>
      </c>
    </row>
    <row r="29" spans="1:5" s="177" customFormat="1" ht="20.25" customHeight="1" x14ac:dyDescent="0.25">
      <c r="A29" s="304">
        <v>9</v>
      </c>
      <c r="B29" s="305"/>
      <c r="C29" s="306"/>
      <c r="D29" s="307"/>
      <c r="E29" s="317" t="str">
        <f>IF(B29="","",C29-#REF!)</f>
        <v/>
      </c>
    </row>
    <row r="30" spans="1:5" s="177" customFormat="1" ht="20.25" customHeight="1" x14ac:dyDescent="0.25">
      <c r="A30" s="304">
        <v>10</v>
      </c>
      <c r="B30" s="305"/>
      <c r="C30" s="306"/>
      <c r="D30" s="307"/>
      <c r="E30" s="317" t="str">
        <f t="shared" si="1"/>
        <v/>
      </c>
    </row>
    <row r="31" spans="1:5" s="311" customFormat="1" ht="39.950000000000003" customHeight="1" thickBot="1" x14ac:dyDescent="0.35">
      <c r="A31" s="304"/>
      <c r="B31" s="310" t="s">
        <v>896</v>
      </c>
      <c r="C31" s="315">
        <f>SUM(C21:C30)</f>
        <v>0</v>
      </c>
      <c r="D31" s="316">
        <f>SUM(D21:D30)</f>
        <v>0</v>
      </c>
      <c r="E31" s="317">
        <f>SUM(E21:E30)</f>
        <v>0</v>
      </c>
    </row>
    <row r="32" spans="1:5" ht="30" customHeight="1" thickBot="1" x14ac:dyDescent="0.35">
      <c r="A32" s="312"/>
      <c r="B32" s="313" t="s">
        <v>897</v>
      </c>
      <c r="C32" s="318">
        <f>SUM(C19,C31)</f>
        <v>0</v>
      </c>
      <c r="D32" s="318">
        <f>SUM(D19,D31)</f>
        <v>0</v>
      </c>
      <c r="E32" s="319">
        <f>SUM(E19,E31)</f>
        <v>0</v>
      </c>
    </row>
    <row r="33" spans="1:10" ht="17.100000000000001" customHeight="1" x14ac:dyDescent="0.3">
      <c r="A33" s="410" t="s">
        <v>86</v>
      </c>
    </row>
    <row r="34" spans="1:10" ht="17.100000000000001" customHeight="1" x14ac:dyDescent="0.3">
      <c r="A34" s="435"/>
      <c r="B34" s="436"/>
      <c r="C34" s="437"/>
      <c r="D34" s="437"/>
      <c r="E34" s="437"/>
    </row>
    <row r="35" spans="1:10" ht="17.100000000000001" customHeight="1" x14ac:dyDescent="0.3">
      <c r="A35" s="435"/>
      <c r="B35" s="436"/>
      <c r="C35" s="437"/>
      <c r="D35" s="437"/>
      <c r="E35" s="437"/>
    </row>
    <row r="36" spans="1:10" ht="17.100000000000001" customHeight="1" x14ac:dyDescent="0.3">
      <c r="A36" s="435"/>
      <c r="B36" s="436"/>
      <c r="C36" s="437"/>
      <c r="D36" s="437"/>
      <c r="E36" s="437"/>
    </row>
    <row r="37" spans="1:10" ht="17.100000000000001" customHeight="1" x14ac:dyDescent="0.3">
      <c r="A37" s="435"/>
      <c r="B37" s="436"/>
      <c r="C37" s="437"/>
      <c r="D37" s="437"/>
      <c r="E37" s="437"/>
    </row>
    <row r="38" spans="1:10" ht="17.100000000000001" customHeight="1" x14ac:dyDescent="0.3">
      <c r="A38" s="44" t="s">
        <v>258</v>
      </c>
      <c r="J38" s="314"/>
    </row>
  </sheetData>
  <sheetProtection insertHyperlinks="0"/>
  <mergeCells count="8">
    <mergeCell ref="A1:E1"/>
    <mergeCell ref="A3:E3"/>
    <mergeCell ref="A4:E4"/>
    <mergeCell ref="A20:E20"/>
    <mergeCell ref="A2:E2"/>
    <mergeCell ref="A6:B7"/>
    <mergeCell ref="A8:E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zoomScaleNormal="100" workbookViewId="0">
      <selection activeCell="F19" sqref="F19"/>
    </sheetView>
  </sheetViews>
  <sheetFormatPr baseColWidth="10" defaultColWidth="11.42578125" defaultRowHeight="15" x14ac:dyDescent="0.25"/>
  <cols>
    <col min="1" max="1" width="40.28515625" customWidth="1"/>
    <col min="2" max="3" width="14" customWidth="1"/>
    <col min="4" max="4" width="1.28515625" customWidth="1"/>
    <col min="5" max="5" width="40.28515625" customWidth="1"/>
    <col min="6" max="7" width="14" customWidth="1"/>
    <col min="9" max="9" width="14.140625" bestFit="1" customWidth="1"/>
  </cols>
  <sheetData>
    <row r="1" spans="1:7" ht="15.75" x14ac:dyDescent="0.25">
      <c r="A1" s="1092" t="s">
        <v>25</v>
      </c>
      <c r="B1" s="1092"/>
      <c r="C1" s="1092"/>
      <c r="D1" s="1092"/>
      <c r="E1" s="1092"/>
      <c r="F1" s="1092"/>
      <c r="G1" s="1092"/>
    </row>
    <row r="2" spans="1:7" ht="14.25" customHeight="1" x14ac:dyDescent="0.25">
      <c r="A2" s="1093" t="s">
        <v>88</v>
      </c>
      <c r="B2" s="1093"/>
      <c r="C2" s="1093"/>
      <c r="D2" s="1093"/>
      <c r="E2" s="1093"/>
      <c r="F2" s="1093"/>
      <c r="G2" s="1093"/>
    </row>
    <row r="3" spans="1:7" s="44" customFormat="1" ht="14.25" customHeight="1" x14ac:dyDescent="0.3">
      <c r="A3" s="1093" t="str">
        <f>'ETCA-I-01'!A3:G3</f>
        <v>Centro de Evaluacion y Control de Confianza del Estado de Sonora</v>
      </c>
      <c r="B3" s="1093"/>
      <c r="C3" s="1093"/>
      <c r="D3" s="1093"/>
      <c r="E3" s="1093"/>
      <c r="F3" s="1093"/>
      <c r="G3" s="1093"/>
    </row>
    <row r="4" spans="1:7" ht="12.75" customHeight="1" x14ac:dyDescent="0.25">
      <c r="A4" s="1094" t="s">
        <v>2525</v>
      </c>
      <c r="B4" s="1094"/>
      <c r="C4" s="1094"/>
      <c r="D4" s="1094"/>
      <c r="E4" s="1094"/>
      <c r="F4" s="1094"/>
      <c r="G4" s="1094"/>
    </row>
    <row r="5" spans="1:7" ht="12" customHeight="1" thickBot="1" x14ac:dyDescent="0.3">
      <c r="A5" s="1097" t="s">
        <v>89</v>
      </c>
      <c r="B5" s="1097"/>
      <c r="C5" s="1097"/>
      <c r="D5" s="1097"/>
      <c r="E5" s="1097"/>
      <c r="F5" s="1097"/>
      <c r="G5" s="1097"/>
    </row>
    <row r="6" spans="1:7" ht="26.25" thickBot="1" x14ac:dyDescent="0.3">
      <c r="A6" s="571" t="s">
        <v>90</v>
      </c>
      <c r="B6" s="707">
        <v>2018</v>
      </c>
      <c r="C6" s="707" t="s">
        <v>1247</v>
      </c>
      <c r="D6" s="572"/>
      <c r="E6" s="573" t="s">
        <v>90</v>
      </c>
      <c r="F6" s="707">
        <v>2018</v>
      </c>
      <c r="G6" s="707" t="s">
        <v>1247</v>
      </c>
    </row>
    <row r="7" spans="1:7" ht="15.75" customHeight="1" x14ac:dyDescent="0.25">
      <c r="A7" s="499" t="s">
        <v>28</v>
      </c>
      <c r="B7" s="577"/>
      <c r="C7" s="577"/>
      <c r="D7" s="578"/>
      <c r="E7" s="577" t="s">
        <v>29</v>
      </c>
      <c r="F7" s="577"/>
      <c r="G7" s="577"/>
    </row>
    <row r="8" spans="1:7" ht="10.5" customHeight="1" x14ac:dyDescent="0.25">
      <c r="A8" s="499" t="s">
        <v>30</v>
      </c>
      <c r="B8" s="579"/>
      <c r="C8" s="579"/>
      <c r="D8" s="578"/>
      <c r="E8" s="577" t="s">
        <v>31</v>
      </c>
      <c r="F8" s="579"/>
      <c r="G8" s="579"/>
    </row>
    <row r="9" spans="1:7" s="547" customFormat="1" ht="25.5" x14ac:dyDescent="0.25">
      <c r="A9" s="499" t="s">
        <v>91</v>
      </c>
      <c r="B9" s="555">
        <f>SUM(B10:B16)</f>
        <v>8986908</v>
      </c>
      <c r="C9" s="555">
        <f>SUM(C10:C16)</f>
        <v>7383067.2400000002</v>
      </c>
      <c r="D9" s="580"/>
      <c r="E9" s="577" t="s">
        <v>92</v>
      </c>
      <c r="F9" s="555">
        <f>SUM(F10:F18)</f>
        <v>936391.16999999993</v>
      </c>
      <c r="G9" s="555">
        <f>SUM(G10:G18)</f>
        <v>645460.89999999991</v>
      </c>
    </row>
    <row r="10" spans="1:7" x14ac:dyDescent="0.25">
      <c r="A10" s="581" t="s">
        <v>93</v>
      </c>
      <c r="B10" s="582">
        <v>0</v>
      </c>
      <c r="C10" s="582"/>
      <c r="D10" s="578"/>
      <c r="E10" s="579" t="s">
        <v>94</v>
      </c>
      <c r="F10" s="582">
        <v>0</v>
      </c>
      <c r="G10" s="582">
        <v>0</v>
      </c>
    </row>
    <row r="11" spans="1:7" x14ac:dyDescent="0.25">
      <c r="A11" s="581" t="s">
        <v>95</v>
      </c>
      <c r="B11" s="582">
        <f>'ETCA-I-01'!B9</f>
        <v>8986908</v>
      </c>
      <c r="C11" s="582">
        <f>'ETCA-I-01'!C9</f>
        <v>7383067.2400000002</v>
      </c>
      <c r="D11" s="578"/>
      <c r="E11" s="579" t="s">
        <v>96</v>
      </c>
      <c r="F11" s="582">
        <f>'ETCA-I-01'!F9</f>
        <v>169618.57</v>
      </c>
      <c r="G11" s="582">
        <f>'ETCA-I-01'!G9</f>
        <v>113039.95</v>
      </c>
    </row>
    <row r="12" spans="1:7" x14ac:dyDescent="0.25">
      <c r="A12" s="581" t="s">
        <v>97</v>
      </c>
      <c r="B12" s="582">
        <v>0</v>
      </c>
      <c r="C12" s="582">
        <v>0</v>
      </c>
      <c r="D12" s="578"/>
      <c r="E12" s="579" t="s">
        <v>98</v>
      </c>
      <c r="F12" s="582">
        <v>0</v>
      </c>
      <c r="G12" s="582">
        <v>0</v>
      </c>
    </row>
    <row r="13" spans="1:7" x14ac:dyDescent="0.25">
      <c r="A13" s="581" t="s">
        <v>99</v>
      </c>
      <c r="B13" s="582">
        <v>0</v>
      </c>
      <c r="C13" s="582">
        <v>0</v>
      </c>
      <c r="D13" s="578"/>
      <c r="E13" s="579" t="s">
        <v>100</v>
      </c>
      <c r="F13" s="582">
        <v>0</v>
      </c>
      <c r="G13" s="582">
        <v>0</v>
      </c>
    </row>
    <row r="14" spans="1:7" x14ac:dyDescent="0.25">
      <c r="A14" s="581" t="s">
        <v>101</v>
      </c>
      <c r="B14" s="582">
        <v>0</v>
      </c>
      <c r="C14" s="582">
        <v>0</v>
      </c>
      <c r="D14" s="578"/>
      <c r="E14" s="579" t="s">
        <v>102</v>
      </c>
      <c r="F14" s="582">
        <v>0</v>
      </c>
      <c r="G14" s="582">
        <v>0</v>
      </c>
    </row>
    <row r="15" spans="1:7" ht="25.5" x14ac:dyDescent="0.25">
      <c r="A15" s="581" t="s">
        <v>103</v>
      </c>
      <c r="B15" s="582">
        <v>0</v>
      </c>
      <c r="C15" s="582">
        <v>0</v>
      </c>
      <c r="D15" s="578"/>
      <c r="E15" s="579" t="s">
        <v>104</v>
      </c>
      <c r="F15" s="582">
        <v>0</v>
      </c>
      <c r="G15" s="582">
        <v>0</v>
      </c>
    </row>
    <row r="16" spans="1:7" x14ac:dyDescent="0.25">
      <c r="A16" s="581" t="s">
        <v>105</v>
      </c>
      <c r="B16" s="582">
        <v>0</v>
      </c>
      <c r="C16" s="582">
        <v>0</v>
      </c>
      <c r="D16" s="578"/>
      <c r="E16" s="579" t="s">
        <v>106</v>
      </c>
      <c r="F16" s="582">
        <f>'ETCA-I-01'!F16</f>
        <v>766772.6</v>
      </c>
      <c r="G16" s="582">
        <f>'ETCA-I-01'!G16</f>
        <v>532420.94999999995</v>
      </c>
    </row>
    <row r="17" spans="1:7" ht="25.5" x14ac:dyDescent="0.25">
      <c r="A17" s="508" t="s">
        <v>107</v>
      </c>
      <c r="B17" s="555">
        <f>SUM(B18:B24)</f>
        <v>33057381.649999999</v>
      </c>
      <c r="C17" s="555">
        <f>SUM(C18:C24)</f>
        <v>33859225.399999999</v>
      </c>
      <c r="D17" s="578"/>
      <c r="E17" s="579" t="s">
        <v>108</v>
      </c>
      <c r="F17" s="582">
        <v>0</v>
      </c>
      <c r="G17" s="582">
        <v>0</v>
      </c>
    </row>
    <row r="18" spans="1:7" x14ac:dyDescent="0.25">
      <c r="A18" s="583" t="s">
        <v>109</v>
      </c>
      <c r="B18" s="582">
        <v>0</v>
      </c>
      <c r="C18" s="582">
        <v>0</v>
      </c>
      <c r="D18" s="578"/>
      <c r="E18" s="579" t="s">
        <v>110</v>
      </c>
      <c r="F18" s="582">
        <v>0</v>
      </c>
      <c r="G18" s="582">
        <v>0</v>
      </c>
    </row>
    <row r="19" spans="1:7" ht="19.5" customHeight="1" x14ac:dyDescent="0.25">
      <c r="A19" s="583" t="s">
        <v>111</v>
      </c>
      <c r="B19" s="582">
        <f>'ETCA-I-01'!B10</f>
        <v>33057381.649999999</v>
      </c>
      <c r="C19" s="582">
        <f>'ETCA-I-01'!C10</f>
        <v>33859225.399999999</v>
      </c>
      <c r="D19" s="578"/>
      <c r="E19" s="577" t="s">
        <v>112</v>
      </c>
      <c r="F19" s="555">
        <f>SUM(F20:F22)</f>
        <v>0</v>
      </c>
      <c r="G19" s="555">
        <f>SUM(G20:G22)</f>
        <v>0</v>
      </c>
    </row>
    <row r="20" spans="1:7" ht="15.75" customHeight="1" x14ac:dyDescent="0.25">
      <c r="A20" s="583" t="s">
        <v>113</v>
      </c>
      <c r="B20" s="582">
        <v>0</v>
      </c>
      <c r="C20" s="582">
        <v>0</v>
      </c>
      <c r="D20" s="578"/>
      <c r="E20" s="579" t="s">
        <v>114</v>
      </c>
      <c r="F20" s="582">
        <v>0</v>
      </c>
      <c r="G20" s="582">
        <v>0</v>
      </c>
    </row>
    <row r="21" spans="1:7" ht="25.5" x14ac:dyDescent="0.25">
      <c r="A21" s="583" t="s">
        <v>115</v>
      </c>
      <c r="B21" s="582">
        <v>0</v>
      </c>
      <c r="C21" s="582">
        <v>0</v>
      </c>
      <c r="D21" s="578"/>
      <c r="E21" s="579" t="s">
        <v>116</v>
      </c>
      <c r="F21" s="582">
        <v>0</v>
      </c>
      <c r="G21" s="582">
        <v>0</v>
      </c>
    </row>
    <row r="22" spans="1:7" ht="14.25" customHeight="1" x14ac:dyDescent="0.25">
      <c r="A22" s="583" t="s">
        <v>117</v>
      </c>
      <c r="B22" s="582">
        <v>0</v>
      </c>
      <c r="C22" s="582">
        <v>0</v>
      </c>
      <c r="D22" s="578"/>
      <c r="E22" s="579" t="s">
        <v>118</v>
      </c>
      <c r="F22" s="582">
        <v>0</v>
      </c>
      <c r="G22" s="582">
        <v>0</v>
      </c>
    </row>
    <row r="23" spans="1:7" ht="25.5" x14ac:dyDescent="0.25">
      <c r="A23" s="583" t="s">
        <v>119</v>
      </c>
      <c r="B23" s="582">
        <v>0</v>
      </c>
      <c r="C23" s="582">
        <v>0</v>
      </c>
      <c r="D23" s="578"/>
      <c r="E23" s="577" t="s">
        <v>120</v>
      </c>
      <c r="F23" s="555">
        <f>SUM(F24:F25)</f>
        <v>0</v>
      </c>
      <c r="G23" s="555">
        <f>SUM(G24:G25)</f>
        <v>0</v>
      </c>
    </row>
    <row r="24" spans="1:7" ht="25.5" x14ac:dyDescent="0.25">
      <c r="A24" s="583" t="s">
        <v>121</v>
      </c>
      <c r="B24" s="582">
        <v>0</v>
      </c>
      <c r="C24" s="582">
        <v>0</v>
      </c>
      <c r="D24" s="578"/>
      <c r="E24" s="579" t="s">
        <v>122</v>
      </c>
      <c r="F24" s="582">
        <v>0</v>
      </c>
      <c r="G24" s="582">
        <v>0</v>
      </c>
    </row>
    <row r="25" spans="1:7" ht="25.5" x14ac:dyDescent="0.25">
      <c r="A25" s="499" t="s">
        <v>123</v>
      </c>
      <c r="B25" s="555">
        <f>SUM(B26:B30)</f>
        <v>0</v>
      </c>
      <c r="C25" s="555">
        <f>SUM(C26:C30)</f>
        <v>0</v>
      </c>
      <c r="D25" s="578"/>
      <c r="E25" s="579" t="s">
        <v>124</v>
      </c>
      <c r="F25" s="582">
        <v>0</v>
      </c>
      <c r="G25" s="582">
        <v>0</v>
      </c>
    </row>
    <row r="26" spans="1:7" ht="25.5" x14ac:dyDescent="0.25">
      <c r="A26" s="583" t="s">
        <v>125</v>
      </c>
      <c r="B26" s="582">
        <v>0</v>
      </c>
      <c r="C26" s="582">
        <v>0</v>
      </c>
      <c r="D26" s="578"/>
      <c r="E26" s="579" t="s">
        <v>126</v>
      </c>
      <c r="F26" s="582">
        <v>0</v>
      </c>
      <c r="G26" s="582">
        <v>0</v>
      </c>
    </row>
    <row r="27" spans="1:7" ht="25.5" x14ac:dyDescent="0.25">
      <c r="A27" s="583" t="s">
        <v>127</v>
      </c>
      <c r="B27" s="582">
        <v>0</v>
      </c>
      <c r="C27" s="582">
        <v>0</v>
      </c>
      <c r="D27" s="578"/>
      <c r="E27" s="577" t="s">
        <v>128</v>
      </c>
      <c r="F27" s="555">
        <f>SUM(F28:F30)</f>
        <v>0</v>
      </c>
      <c r="G27" s="555">
        <f>SUM(G28:G30)</f>
        <v>0</v>
      </c>
    </row>
    <row r="28" spans="1:7" ht="25.5" x14ac:dyDescent="0.25">
      <c r="A28" s="583" t="s">
        <v>129</v>
      </c>
      <c r="B28" s="582">
        <v>0</v>
      </c>
      <c r="C28" s="582">
        <v>0</v>
      </c>
      <c r="D28" s="578"/>
      <c r="E28" s="579" t="s">
        <v>130</v>
      </c>
      <c r="F28" s="582">
        <v>0</v>
      </c>
      <c r="G28" s="582">
        <v>0</v>
      </c>
    </row>
    <row r="29" spans="1:7" ht="17.25" customHeight="1" x14ac:dyDescent="0.25">
      <c r="A29" s="583" t="s">
        <v>131</v>
      </c>
      <c r="B29" s="582">
        <v>0</v>
      </c>
      <c r="C29" s="582">
        <v>0</v>
      </c>
      <c r="D29" s="578"/>
      <c r="E29" s="579" t="s">
        <v>132</v>
      </c>
      <c r="F29" s="582">
        <v>0</v>
      </c>
      <c r="G29" s="582">
        <v>0</v>
      </c>
    </row>
    <row r="30" spans="1:7" x14ac:dyDescent="0.25">
      <c r="A30" s="583" t="s">
        <v>133</v>
      </c>
      <c r="B30" s="582">
        <v>0</v>
      </c>
      <c r="C30" s="582">
        <v>0</v>
      </c>
      <c r="D30" s="578"/>
      <c r="E30" s="579" t="s">
        <v>134</v>
      </c>
      <c r="F30" s="582">
        <v>0</v>
      </c>
      <c r="G30" s="582">
        <v>0</v>
      </c>
    </row>
    <row r="31" spans="1:7" ht="25.5" x14ac:dyDescent="0.25">
      <c r="A31" s="499" t="s">
        <v>135</v>
      </c>
      <c r="B31" s="555">
        <f>SUM(B32:B36)</f>
        <v>0</v>
      </c>
      <c r="C31" s="555">
        <f>SUM(C32:C36)</f>
        <v>0</v>
      </c>
      <c r="D31" s="578"/>
      <c r="E31" s="577" t="s">
        <v>136</v>
      </c>
      <c r="F31" s="555">
        <f>SUM(F32:F37)</f>
        <v>0</v>
      </c>
      <c r="G31" s="555">
        <f>SUM(G32:G37)</f>
        <v>0</v>
      </c>
    </row>
    <row r="32" spans="1:7" ht="12.75" customHeight="1" x14ac:dyDescent="0.25">
      <c r="A32" s="583" t="s">
        <v>137</v>
      </c>
      <c r="B32" s="582">
        <v>0</v>
      </c>
      <c r="C32" s="582">
        <v>0</v>
      </c>
      <c r="D32" s="578"/>
      <c r="E32" s="579" t="s">
        <v>138</v>
      </c>
      <c r="F32" s="582">
        <v>0</v>
      </c>
      <c r="G32" s="582">
        <v>0</v>
      </c>
    </row>
    <row r="33" spans="1:7" ht="12.75" customHeight="1" x14ac:dyDescent="0.25">
      <c r="A33" s="583" t="s">
        <v>139</v>
      </c>
      <c r="B33" s="582">
        <v>0</v>
      </c>
      <c r="C33" s="582">
        <v>0</v>
      </c>
      <c r="D33" s="578"/>
      <c r="E33" s="579" t="s">
        <v>140</v>
      </c>
      <c r="F33" s="582">
        <v>0</v>
      </c>
      <c r="G33" s="582">
        <v>0</v>
      </c>
    </row>
    <row r="34" spans="1:7" ht="12.75" customHeight="1" x14ac:dyDescent="0.25">
      <c r="A34" s="583" t="s">
        <v>141</v>
      </c>
      <c r="B34" s="582">
        <v>0</v>
      </c>
      <c r="C34" s="582">
        <v>0</v>
      </c>
      <c r="D34" s="578"/>
      <c r="E34" s="579" t="s">
        <v>142</v>
      </c>
      <c r="F34" s="582">
        <v>0</v>
      </c>
      <c r="G34" s="582">
        <v>0</v>
      </c>
    </row>
    <row r="35" spans="1:7" ht="25.5" x14ac:dyDescent="0.25">
      <c r="A35" s="583" t="s">
        <v>143</v>
      </c>
      <c r="B35" s="582">
        <v>0</v>
      </c>
      <c r="C35" s="582">
        <v>0</v>
      </c>
      <c r="D35" s="586"/>
      <c r="E35" s="579" t="s">
        <v>144</v>
      </c>
      <c r="F35" s="582">
        <v>0</v>
      </c>
      <c r="G35" s="582">
        <v>0</v>
      </c>
    </row>
    <row r="36" spans="1:7" ht="25.5" x14ac:dyDescent="0.25">
      <c r="A36" s="583" t="s">
        <v>145</v>
      </c>
      <c r="B36" s="582">
        <v>0</v>
      </c>
      <c r="C36" s="582">
        <v>0</v>
      </c>
      <c r="D36" s="578"/>
      <c r="E36" s="579" t="s">
        <v>146</v>
      </c>
      <c r="F36" s="582">
        <v>0</v>
      </c>
      <c r="G36" s="582">
        <v>0</v>
      </c>
    </row>
    <row r="37" spans="1:7" ht="16.5" customHeight="1" thickBot="1" x14ac:dyDescent="0.3">
      <c r="A37" s="510" t="s">
        <v>147</v>
      </c>
      <c r="B37" s="585">
        <v>0</v>
      </c>
      <c r="C37" s="585">
        <v>0</v>
      </c>
      <c r="D37" s="575"/>
      <c r="E37" s="576" t="s">
        <v>148</v>
      </c>
      <c r="F37" s="585">
        <v>0</v>
      </c>
      <c r="G37" s="585">
        <v>0</v>
      </c>
    </row>
    <row r="38" spans="1:7" ht="25.5" x14ac:dyDescent="0.25">
      <c r="A38" s="594" t="s">
        <v>149</v>
      </c>
      <c r="B38" s="595">
        <f>SUM(B39:B40)</f>
        <v>-29829388.969999999</v>
      </c>
      <c r="C38" s="595">
        <f>SUM(C39:C40)</f>
        <v>-29829388.969999999</v>
      </c>
      <c r="D38" s="596"/>
      <c r="E38" s="597" t="s">
        <v>150</v>
      </c>
      <c r="F38" s="595">
        <f>SUM(F39:F41)</f>
        <v>0</v>
      </c>
      <c r="G38" s="595">
        <f>SUM(G39:G41)</f>
        <v>0</v>
      </c>
    </row>
    <row r="39" spans="1:7" ht="25.5" x14ac:dyDescent="0.25">
      <c r="A39" s="583" t="s">
        <v>151</v>
      </c>
      <c r="B39" s="582">
        <f>'ETCA-I-01'!B14</f>
        <v>-29829388.969999999</v>
      </c>
      <c r="C39" s="582">
        <f>'ETCA-I-01'!C14</f>
        <v>-29829388.969999999</v>
      </c>
      <c r="D39" s="586"/>
      <c r="E39" s="579" t="s">
        <v>152</v>
      </c>
      <c r="F39" s="582">
        <v>0</v>
      </c>
      <c r="G39" s="582">
        <v>0</v>
      </c>
    </row>
    <row r="40" spans="1:7" x14ac:dyDescent="0.25">
      <c r="A40" s="583" t="s">
        <v>153</v>
      </c>
      <c r="B40" s="582">
        <v>0</v>
      </c>
      <c r="C40" s="582">
        <v>0</v>
      </c>
      <c r="D40" s="578"/>
      <c r="E40" s="579" t="s">
        <v>154</v>
      </c>
      <c r="F40" s="582">
        <v>0</v>
      </c>
      <c r="G40" s="582">
        <v>0</v>
      </c>
    </row>
    <row r="41" spans="1:7" ht="12" customHeight="1" x14ac:dyDescent="0.25">
      <c r="A41" s="499" t="s">
        <v>155</v>
      </c>
      <c r="B41" s="555">
        <f>SUM(B42:B45)</f>
        <v>0</v>
      </c>
      <c r="C41" s="555">
        <f>SUM(C42:C45)</f>
        <v>0</v>
      </c>
      <c r="D41" s="578"/>
      <c r="E41" s="579" t="s">
        <v>156</v>
      </c>
      <c r="F41" s="582">
        <v>0</v>
      </c>
      <c r="G41" s="582">
        <v>0</v>
      </c>
    </row>
    <row r="42" spans="1:7" ht="12" customHeight="1" x14ac:dyDescent="0.25">
      <c r="A42" s="583" t="s">
        <v>157</v>
      </c>
      <c r="B42" s="582">
        <v>0</v>
      </c>
      <c r="C42" s="582">
        <v>0</v>
      </c>
      <c r="D42" s="578"/>
      <c r="E42" s="577" t="s">
        <v>158</v>
      </c>
      <c r="F42" s="567">
        <f>SUM(F43:F45)</f>
        <v>0</v>
      </c>
      <c r="G42" s="567">
        <f>SUM(G43:G45)</f>
        <v>0</v>
      </c>
    </row>
    <row r="43" spans="1:7" ht="12" customHeight="1" x14ac:dyDescent="0.25">
      <c r="A43" s="583" t="s">
        <v>159</v>
      </c>
      <c r="B43" s="582">
        <v>0</v>
      </c>
      <c r="C43" s="582">
        <v>0</v>
      </c>
      <c r="D43" s="578"/>
      <c r="E43" s="579" t="s">
        <v>160</v>
      </c>
      <c r="F43" s="582">
        <v>0</v>
      </c>
      <c r="G43" s="582">
        <v>0</v>
      </c>
    </row>
    <row r="44" spans="1:7" ht="25.5" x14ac:dyDescent="0.25">
      <c r="A44" s="583" t="s">
        <v>161</v>
      </c>
      <c r="B44" s="582">
        <v>0</v>
      </c>
      <c r="C44" s="582">
        <v>0</v>
      </c>
      <c r="D44" s="578"/>
      <c r="E44" s="579" t="s">
        <v>162</v>
      </c>
      <c r="F44" s="582">
        <v>0</v>
      </c>
      <c r="G44" s="582">
        <v>0</v>
      </c>
    </row>
    <row r="45" spans="1:7" ht="13.5" customHeight="1" x14ac:dyDescent="0.25">
      <c r="A45" s="583" t="s">
        <v>163</v>
      </c>
      <c r="B45" s="582">
        <v>0</v>
      </c>
      <c r="C45" s="582">
        <v>0</v>
      </c>
      <c r="D45" s="578"/>
      <c r="E45" s="579" t="s">
        <v>164</v>
      </c>
      <c r="F45" s="582">
        <v>0</v>
      </c>
      <c r="G45" s="582">
        <v>0</v>
      </c>
    </row>
    <row r="46" spans="1:7" ht="24" customHeight="1" x14ac:dyDescent="0.25">
      <c r="A46" s="499" t="s">
        <v>165</v>
      </c>
      <c r="B46" s="555">
        <f>+B41+B37+B38+B31+B25+B17+B9</f>
        <v>12214900.68</v>
      </c>
      <c r="C46" s="555">
        <f>+C41+C37+C38+C31+C25+C17+C9</f>
        <v>11412903.67</v>
      </c>
      <c r="D46" s="578"/>
      <c r="E46" s="577" t="s">
        <v>166</v>
      </c>
      <c r="F46" s="555">
        <f>+F42+F38+F31+F27+F26+F23+F19+F9</f>
        <v>936391.16999999993</v>
      </c>
      <c r="G46" s="555">
        <f>+G42+G38+G31+G27+G26+G23+G19+G9</f>
        <v>645460.89999999991</v>
      </c>
    </row>
    <row r="47" spans="1:7" x14ac:dyDescent="0.25">
      <c r="A47" s="499" t="s">
        <v>49</v>
      </c>
      <c r="B47" s="584"/>
      <c r="C47" s="584"/>
      <c r="D47" s="586"/>
      <c r="E47" s="577" t="s">
        <v>50</v>
      </c>
      <c r="F47" s="584"/>
      <c r="G47" s="584"/>
    </row>
    <row r="48" spans="1:7" ht="12.75" customHeight="1" x14ac:dyDescent="0.25">
      <c r="A48" s="583" t="s">
        <v>167</v>
      </c>
      <c r="B48" s="582">
        <v>0</v>
      </c>
      <c r="C48" s="582">
        <v>0</v>
      </c>
      <c r="D48" s="578"/>
      <c r="E48" s="579" t="s">
        <v>168</v>
      </c>
      <c r="F48" s="582">
        <v>0</v>
      </c>
      <c r="G48" s="582">
        <v>0</v>
      </c>
    </row>
    <row r="49" spans="1:8" ht="12.75" customHeight="1" x14ac:dyDescent="0.25">
      <c r="A49" s="583" t="s">
        <v>169</v>
      </c>
      <c r="B49" s="582">
        <v>0</v>
      </c>
      <c r="C49" s="582">
        <v>0</v>
      </c>
      <c r="D49" s="578"/>
      <c r="E49" s="579" t="s">
        <v>170</v>
      </c>
      <c r="F49" s="582">
        <v>0</v>
      </c>
      <c r="G49" s="582">
        <v>0</v>
      </c>
    </row>
    <row r="50" spans="1:8" ht="15.75" customHeight="1" x14ac:dyDescent="0.25">
      <c r="A50" s="583" t="s">
        <v>171</v>
      </c>
      <c r="B50" s="582">
        <f>'ETCA-I-01'!B23</f>
        <v>18929051.609999999</v>
      </c>
      <c r="C50" s="582">
        <f>'ETCA-I-01'!C23</f>
        <v>18541158.350000001</v>
      </c>
      <c r="D50" s="578"/>
      <c r="E50" s="579" t="s">
        <v>172</v>
      </c>
      <c r="F50" s="582">
        <v>0</v>
      </c>
      <c r="G50" s="582">
        <v>0</v>
      </c>
    </row>
    <row r="51" spans="1:8" ht="12" customHeight="1" x14ac:dyDescent="0.25">
      <c r="A51" s="583" t="s">
        <v>173</v>
      </c>
      <c r="B51" s="582">
        <f>'ETCA-I-01'!B24</f>
        <v>28353668.870000001</v>
      </c>
      <c r="C51" s="582">
        <f>'ETCA-I-01'!C24</f>
        <v>24420168.280000001</v>
      </c>
      <c r="D51" s="578"/>
      <c r="E51" s="579" t="s">
        <v>174</v>
      </c>
      <c r="F51" s="582">
        <v>0</v>
      </c>
      <c r="G51" s="582">
        <v>0</v>
      </c>
    </row>
    <row r="52" spans="1:8" ht="25.5" x14ac:dyDescent="0.25">
      <c r="A52" s="583" t="s">
        <v>175</v>
      </c>
      <c r="B52" s="582">
        <f>'ETCA-I-01'!B25</f>
        <v>3257492.87</v>
      </c>
      <c r="C52" s="582">
        <f>'ETCA-I-01'!C25</f>
        <v>1340671.75</v>
      </c>
      <c r="D52" s="578"/>
      <c r="E52" s="579" t="s">
        <v>176</v>
      </c>
      <c r="F52" s="582">
        <v>0</v>
      </c>
      <c r="G52" s="582">
        <v>0</v>
      </c>
    </row>
    <row r="53" spans="1:8" x14ac:dyDescent="0.25">
      <c r="A53" s="583" t="s">
        <v>177</v>
      </c>
      <c r="B53" s="582">
        <f>'ETCA-I-01'!B26</f>
        <v>-16746555.83</v>
      </c>
      <c r="C53" s="582">
        <f>'ETCA-I-01'!C26</f>
        <v>-13724126.16</v>
      </c>
      <c r="D53" s="580"/>
      <c r="E53" s="579" t="s">
        <v>178</v>
      </c>
      <c r="F53" s="582">
        <v>0</v>
      </c>
      <c r="G53" s="582">
        <v>0</v>
      </c>
    </row>
    <row r="54" spans="1:8" ht="11.25" customHeight="1" x14ac:dyDescent="0.25">
      <c r="A54" s="583" t="s">
        <v>179</v>
      </c>
      <c r="B54" s="582">
        <v>0</v>
      </c>
      <c r="C54" s="582">
        <v>0</v>
      </c>
      <c r="D54" s="580"/>
      <c r="E54" s="577"/>
      <c r="F54" s="584"/>
      <c r="G54" s="584"/>
    </row>
    <row r="55" spans="1:8" ht="19.5" customHeight="1" x14ac:dyDescent="0.25">
      <c r="A55" s="583" t="s">
        <v>180</v>
      </c>
      <c r="B55" s="582">
        <v>0</v>
      </c>
      <c r="C55" s="582">
        <v>0</v>
      </c>
      <c r="D55" s="580"/>
      <c r="E55" s="577" t="s">
        <v>181</v>
      </c>
      <c r="F55" s="555">
        <f>SUM(F47:F53)</f>
        <v>0</v>
      </c>
      <c r="G55" s="555">
        <f>SUM(G47:G53)</f>
        <v>0</v>
      </c>
    </row>
    <row r="56" spans="1:8" ht="13.5" customHeight="1" x14ac:dyDescent="0.25">
      <c r="A56" s="583" t="s">
        <v>182</v>
      </c>
      <c r="B56" s="582">
        <v>0</v>
      </c>
      <c r="C56" s="582">
        <v>0</v>
      </c>
      <c r="D56" s="578"/>
      <c r="E56" s="501"/>
      <c r="F56" s="584"/>
      <c r="G56" s="584"/>
    </row>
    <row r="57" spans="1:8" ht="25.5" x14ac:dyDescent="0.25">
      <c r="A57" s="499" t="s">
        <v>183</v>
      </c>
      <c r="B57" s="555">
        <f>SUM(B48:B56)</f>
        <v>33793657.520000003</v>
      </c>
      <c r="C57" s="555">
        <f>SUM(C48:C56)</f>
        <v>30577872.220000003</v>
      </c>
      <c r="D57" s="578"/>
      <c r="E57" s="577" t="s">
        <v>184</v>
      </c>
      <c r="F57" s="555">
        <f>+F46+F55</f>
        <v>936391.16999999993</v>
      </c>
      <c r="G57" s="555">
        <f>+G46+G55</f>
        <v>645460.89999999991</v>
      </c>
    </row>
    <row r="58" spans="1:8" ht="14.25" customHeight="1" x14ac:dyDescent="0.25">
      <c r="A58" s="583"/>
      <c r="B58" s="584"/>
      <c r="C58" s="584"/>
      <c r="D58" s="580"/>
      <c r="E58" s="577" t="s">
        <v>185</v>
      </c>
      <c r="F58" s="584"/>
      <c r="G58" s="584"/>
    </row>
    <row r="59" spans="1:8" ht="15" customHeight="1" x14ac:dyDescent="0.25">
      <c r="A59" s="499" t="s">
        <v>186</v>
      </c>
      <c r="B59" s="555">
        <f>+B46+B57</f>
        <v>46008558.200000003</v>
      </c>
      <c r="C59" s="555">
        <f>+C46+C57</f>
        <v>41990775.890000001</v>
      </c>
      <c r="D59" s="578"/>
      <c r="E59" s="577" t="s">
        <v>187</v>
      </c>
      <c r="F59" s="555">
        <f>SUM(F60:F62)</f>
        <v>4749917.68</v>
      </c>
      <c r="G59" s="555">
        <f>SUM(G60:G62)</f>
        <v>4749917.68</v>
      </c>
      <c r="H59" s="390" t="str">
        <f>IF(C59&lt;&gt;'ETCA-I-01'!C33,"ERROR!!!!! ELTOTAL DE ACTIVO, NO CONCUERDA CON LO REPORTADO EN EL ESTADO DE SITUACION FINANCIERA","")</f>
        <v/>
      </c>
    </row>
    <row r="60" spans="1:8" ht="12" customHeight="1" x14ac:dyDescent="0.25">
      <c r="A60" s="583"/>
      <c r="B60" s="587"/>
      <c r="C60" s="587"/>
      <c r="D60" s="578"/>
      <c r="E60" s="579" t="s">
        <v>188</v>
      </c>
      <c r="F60" s="582">
        <f>'ETCA-I-01'!F37</f>
        <v>4749917.68</v>
      </c>
      <c r="G60" s="582">
        <f>'ETCA-I-01'!G37</f>
        <v>4749917.68</v>
      </c>
      <c r="H60" s="390" t="str">
        <f>IF(B59&lt;&gt;'ETCA-I-01'!B33,"ERROR!!!!! ELTOTAL DE ACTIVO, NO CONCUERDA CON LO REPORTADO EN EL ESTADO DE SITUACION FINANCIERA","")</f>
        <v/>
      </c>
    </row>
    <row r="61" spans="1:8" ht="11.25" customHeight="1" x14ac:dyDescent="0.25">
      <c r="A61" s="583"/>
      <c r="B61" s="587"/>
      <c r="C61" s="587"/>
      <c r="D61" s="578"/>
      <c r="E61" s="579" t="s">
        <v>189</v>
      </c>
      <c r="F61" s="582">
        <v>0</v>
      </c>
      <c r="G61" s="582">
        <v>0</v>
      </c>
    </row>
    <row r="62" spans="1:8" ht="10.5" customHeight="1" x14ac:dyDescent="0.25">
      <c r="A62" s="583"/>
      <c r="B62" s="587"/>
      <c r="C62" s="587"/>
      <c r="D62" s="578"/>
      <c r="E62" s="579" t="s">
        <v>190</v>
      </c>
      <c r="F62" s="582">
        <v>0</v>
      </c>
      <c r="G62" s="582">
        <v>0</v>
      </c>
    </row>
    <row r="63" spans="1:8" ht="25.5" x14ac:dyDescent="0.25">
      <c r="A63" s="583"/>
      <c r="B63" s="587"/>
      <c r="C63" s="587"/>
      <c r="D63" s="578"/>
      <c r="E63" s="577" t="s">
        <v>191</v>
      </c>
      <c r="F63" s="1056">
        <f>SUM(F64:F68)</f>
        <v>40322249.350000009</v>
      </c>
      <c r="G63" s="1056">
        <f>SUM(G64:G68)</f>
        <v>36595397.310000002</v>
      </c>
      <c r="H63" s="568"/>
    </row>
    <row r="64" spans="1:8" x14ac:dyDescent="0.25">
      <c r="A64" s="583"/>
      <c r="B64" s="587"/>
      <c r="C64" s="587"/>
      <c r="D64" s="578"/>
      <c r="E64" s="579" t="s">
        <v>192</v>
      </c>
      <c r="F64" s="1057">
        <f>'ETCA-I-01'!F41</f>
        <v>3750492.59</v>
      </c>
      <c r="G64" s="1057">
        <f>'ETCA-I-01'!G41</f>
        <v>3476299.29</v>
      </c>
      <c r="H64" s="568"/>
    </row>
    <row r="65" spans="1:9" x14ac:dyDescent="0.25">
      <c r="A65" s="583"/>
      <c r="B65" s="587"/>
      <c r="C65" s="587"/>
      <c r="D65" s="578"/>
      <c r="E65" s="579" t="s">
        <v>193</v>
      </c>
      <c r="F65" s="1057">
        <f>'ETCA-I-01'!F42</f>
        <v>42058398.310000002</v>
      </c>
      <c r="G65" s="1057">
        <f>'ETCA-I-01'!G42</f>
        <v>38582099.020000003</v>
      </c>
      <c r="H65" s="568"/>
      <c r="I65" s="1015"/>
    </row>
    <row r="66" spans="1:9" ht="12.75" customHeight="1" x14ac:dyDescent="0.25">
      <c r="A66" s="583"/>
      <c r="B66" s="587"/>
      <c r="C66" s="587"/>
      <c r="D66" s="578"/>
      <c r="E66" s="579" t="s">
        <v>194</v>
      </c>
      <c r="F66" s="1057">
        <v>0</v>
      </c>
      <c r="G66" s="1057">
        <v>0</v>
      </c>
      <c r="H66" s="968"/>
    </row>
    <row r="67" spans="1:9" ht="12" customHeight="1" x14ac:dyDescent="0.25">
      <c r="A67" s="583"/>
      <c r="B67" s="587"/>
      <c r="C67" s="587"/>
      <c r="D67" s="578"/>
      <c r="E67" s="579" t="s">
        <v>195</v>
      </c>
      <c r="F67" s="1057">
        <v>0</v>
      </c>
      <c r="G67" s="1057">
        <v>0</v>
      </c>
      <c r="H67" s="568"/>
    </row>
    <row r="68" spans="1:9" ht="17.25" customHeight="1" x14ac:dyDescent="0.25">
      <c r="A68" s="583"/>
      <c r="B68" s="587"/>
      <c r="C68" s="587"/>
      <c r="D68" s="578"/>
      <c r="E68" s="579" t="s">
        <v>196</v>
      </c>
      <c r="F68" s="1057">
        <f>'ETCA-I-01'!F45</f>
        <v>-5486641.5499999998</v>
      </c>
      <c r="G68" s="1057">
        <f>'ETCA-I-01'!G45</f>
        <v>-5463001</v>
      </c>
      <c r="H68" s="568"/>
      <c r="I68" s="1015"/>
    </row>
    <row r="69" spans="1:9" ht="25.5" x14ac:dyDescent="0.25">
      <c r="A69" s="583"/>
      <c r="B69" s="587"/>
      <c r="C69" s="587"/>
      <c r="D69" s="578"/>
      <c r="E69" s="577" t="s">
        <v>197</v>
      </c>
      <c r="F69" s="1056">
        <f>SUM(F70:F71)</f>
        <v>0</v>
      </c>
      <c r="G69" s="1056">
        <f>SUM(G70:G71)</f>
        <v>0</v>
      </c>
      <c r="H69" s="568"/>
    </row>
    <row r="70" spans="1:9" x14ac:dyDescent="0.25">
      <c r="A70" s="583"/>
      <c r="B70" s="587"/>
      <c r="C70" s="587"/>
      <c r="D70" s="578"/>
      <c r="E70" s="579" t="s">
        <v>198</v>
      </c>
      <c r="F70" s="582">
        <v>0</v>
      </c>
      <c r="G70" s="582">
        <v>0</v>
      </c>
    </row>
    <row r="71" spans="1:9" ht="14.25" customHeight="1" x14ac:dyDescent="0.25">
      <c r="A71" s="583"/>
      <c r="B71" s="587"/>
      <c r="C71" s="587"/>
      <c r="D71" s="578"/>
      <c r="E71" s="579" t="s">
        <v>199</v>
      </c>
      <c r="F71" s="582">
        <v>0</v>
      </c>
      <c r="G71" s="582">
        <v>0</v>
      </c>
    </row>
    <row r="72" spans="1:9" ht="15" customHeight="1" x14ac:dyDescent="0.25">
      <c r="A72" s="583"/>
      <c r="B72" s="587"/>
      <c r="C72" s="587"/>
      <c r="D72" s="578"/>
      <c r="E72" s="577" t="s">
        <v>200</v>
      </c>
      <c r="F72" s="555">
        <f>+F59+F63+F69</f>
        <v>45072167.030000009</v>
      </c>
      <c r="G72" s="555">
        <f>+G59+G63+G69</f>
        <v>41345314.990000002</v>
      </c>
    </row>
    <row r="73" spans="1:9" ht="15" customHeight="1" thickBot="1" x14ac:dyDescent="0.3">
      <c r="A73" s="510"/>
      <c r="B73" s="574"/>
      <c r="C73" s="574"/>
      <c r="D73" s="575"/>
      <c r="E73" s="511" t="s">
        <v>201</v>
      </c>
      <c r="F73" s="623">
        <f>+F57+F72</f>
        <v>46008558.20000001</v>
      </c>
      <c r="G73" s="588">
        <f>+G57+G72</f>
        <v>41990775.890000001</v>
      </c>
      <c r="H73" s="390" t="str">
        <f>IF((G73-'ETCA-I-01'!G52)&gt;0.9,"ERROR!!!!! ELTOTAL DE DEL PATRIMONIO Y HACIENDA PUBLICA, NO CONCUERDA CON LO REPORTADO EN EL ESTADO DE SITUACION FINANCIERA","")</f>
        <v/>
      </c>
    </row>
    <row r="74" spans="1:9" x14ac:dyDescent="0.25">
      <c r="A74" s="486" t="s">
        <v>257</v>
      </c>
      <c r="H74" t="str">
        <f>IF(F73&lt;&gt;'ETCA-I-01'!F52,"ERROR!!!!! ELTOTAL DE DEL PATRIMONIO Y HACIENDA PUBLICA, NO CONCUERDA CON LO REPORTADO EN EL ESTADO DE SITUACION FINANCIERA","")</f>
        <v/>
      </c>
    </row>
  </sheetData>
  <sheetProtection formatColumns="0" formatRows="0" insertHyperlinks="0"/>
  <mergeCells count="5">
    <mergeCell ref="A1:G1"/>
    <mergeCell ref="A2:G2"/>
    <mergeCell ref="A4:G4"/>
    <mergeCell ref="A5:G5"/>
    <mergeCell ref="A3:G3"/>
  </mergeCells>
  <printOptions horizontalCentered="1"/>
  <pageMargins left="0.23622047244094491" right="0.23622047244094491" top="0.23622047244094491" bottom="0.23622047244094491" header="0.31496062992125984" footer="0.31496062992125984"/>
  <pageSetup scale="84" orientation="landscape" r:id="rId1"/>
  <rowBreaks count="1" manualBreakCount="1">
    <brk id="37" max="6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38"/>
  <sheetViews>
    <sheetView view="pageBreakPreview" zoomScale="90" zoomScaleNormal="100" zoomScaleSheetLayoutView="90" workbookViewId="0">
      <selection activeCell="D11" sqref="D11"/>
    </sheetView>
  </sheetViews>
  <sheetFormatPr baseColWidth="10" defaultColWidth="11.28515625" defaultRowHeight="16.5" x14ac:dyDescent="0.3"/>
  <cols>
    <col min="1" max="1" width="4.85546875" style="104" customWidth="1"/>
    <col min="2" max="2" width="41" style="86" customWidth="1"/>
    <col min="3" max="4" width="25.7109375" style="86" customWidth="1"/>
    <col min="5" max="16384" width="11.28515625" style="86"/>
  </cols>
  <sheetData>
    <row r="1" spans="1:6" x14ac:dyDescent="0.3">
      <c r="A1" s="320"/>
      <c r="B1" s="1314" t="s">
        <v>25</v>
      </c>
      <c r="C1" s="1314"/>
      <c r="D1" s="1314"/>
    </row>
    <row r="2" spans="1:6" x14ac:dyDescent="0.3">
      <c r="A2" s="86"/>
      <c r="B2" s="1318" t="s">
        <v>898</v>
      </c>
      <c r="C2" s="1318"/>
      <c r="D2" s="1318"/>
      <c r="F2" s="297"/>
    </row>
    <row r="3" spans="1:6" x14ac:dyDescent="0.3">
      <c r="B3" s="1100" t="str">
        <f>'ETCA-I-01'!A3</f>
        <v>Centro de Evaluacion y Control de Confianza del Estado de Sonora</v>
      </c>
      <c r="C3" s="1100"/>
      <c r="D3" s="1100"/>
    </row>
    <row r="4" spans="1:6" x14ac:dyDescent="0.3">
      <c r="B4" s="1102" t="str">
        <f>'ETCA-I-03'!A4</f>
        <v>Del 01 de Enero  al 31 de Diciembre de 2018</v>
      </c>
      <c r="C4" s="1102"/>
      <c r="D4" s="1102"/>
    </row>
    <row r="5" spans="1:6" x14ac:dyDescent="0.3">
      <c r="A5" s="663"/>
      <c r="B5" s="1326" t="s">
        <v>899</v>
      </c>
      <c r="C5" s="1326"/>
      <c r="D5" s="220"/>
    </row>
    <row r="6" spans="1:6" ht="6.75" customHeight="1" thickBot="1" x14ac:dyDescent="0.35"/>
    <row r="7" spans="1:6" s="177" customFormat="1" ht="27.95" customHeight="1" x14ac:dyDescent="0.25">
      <c r="A7" s="1319" t="s">
        <v>887</v>
      </c>
      <c r="B7" s="1320"/>
      <c r="C7" s="1327" t="s">
        <v>481</v>
      </c>
      <c r="D7" s="1329" t="s">
        <v>730</v>
      </c>
    </row>
    <row r="8" spans="1:6" s="177" customFormat="1" ht="4.5" customHeight="1" thickBot="1" x14ac:dyDescent="0.3">
      <c r="A8" s="1321"/>
      <c r="B8" s="1322"/>
      <c r="C8" s="1328"/>
      <c r="D8" s="1330"/>
    </row>
    <row r="9" spans="1:6" s="177" customFormat="1" ht="21" customHeight="1" x14ac:dyDescent="0.25">
      <c r="A9" s="1323" t="s">
        <v>893</v>
      </c>
      <c r="B9" s="1324"/>
      <c r="C9" s="1324"/>
      <c r="D9" s="1325"/>
    </row>
    <row r="10" spans="1:6" s="177" customFormat="1" ht="18" customHeight="1" x14ac:dyDescent="0.25">
      <c r="A10" s="304">
        <v>1</v>
      </c>
      <c r="B10" s="305"/>
      <c r="C10" s="321"/>
      <c r="D10" s="322"/>
    </row>
    <row r="11" spans="1:6" s="177" customFormat="1" ht="18" customHeight="1" x14ac:dyDescent="0.25">
      <c r="A11" s="304">
        <v>2</v>
      </c>
      <c r="B11" s="305"/>
      <c r="C11" s="321"/>
      <c r="D11" s="322"/>
    </row>
    <row r="12" spans="1:6" s="177" customFormat="1" ht="18" customHeight="1" x14ac:dyDescent="0.25">
      <c r="A12" s="304">
        <v>3</v>
      </c>
      <c r="B12" s="305"/>
      <c r="C12" s="321"/>
      <c r="D12" s="322"/>
    </row>
    <row r="13" spans="1:6" s="177" customFormat="1" ht="18" customHeight="1" x14ac:dyDescent="0.25">
      <c r="A13" s="304">
        <v>4</v>
      </c>
      <c r="B13" s="305" t="s">
        <v>1237</v>
      </c>
      <c r="C13" s="321"/>
      <c r="D13" s="322"/>
    </row>
    <row r="14" spans="1:6" s="177" customFormat="1" ht="18" customHeight="1" x14ac:dyDescent="0.25">
      <c r="A14" s="304">
        <v>5</v>
      </c>
      <c r="B14" s="305"/>
      <c r="C14" s="321"/>
      <c r="D14" s="322"/>
    </row>
    <row r="15" spans="1:6" s="177" customFormat="1" ht="18" customHeight="1" x14ac:dyDescent="0.25">
      <c r="A15" s="304">
        <v>6</v>
      </c>
      <c r="B15" s="305"/>
      <c r="C15" s="321"/>
      <c r="D15" s="322"/>
    </row>
    <row r="16" spans="1:6" s="177" customFormat="1" ht="18" customHeight="1" x14ac:dyDescent="0.25">
      <c r="A16" s="304">
        <v>7</v>
      </c>
      <c r="B16" s="305"/>
      <c r="C16" s="321" t="s">
        <v>1237</v>
      </c>
      <c r="D16" s="322"/>
    </row>
    <row r="17" spans="1:4" s="177" customFormat="1" ht="18" customHeight="1" x14ac:dyDescent="0.25">
      <c r="A17" s="304">
        <v>8</v>
      </c>
      <c r="B17" s="305"/>
      <c r="C17" s="321"/>
      <c r="D17" s="322"/>
    </row>
    <row r="18" spans="1:4" s="177" customFormat="1" ht="18" customHeight="1" x14ac:dyDescent="0.25">
      <c r="A18" s="304">
        <v>9</v>
      </c>
      <c r="B18" s="305"/>
      <c r="C18" s="321"/>
      <c r="D18" s="322"/>
    </row>
    <row r="19" spans="1:4" s="177" customFormat="1" ht="18" customHeight="1" x14ac:dyDescent="0.25">
      <c r="A19" s="304">
        <v>10</v>
      </c>
      <c r="B19" s="305"/>
      <c r="C19" s="321"/>
      <c r="D19" s="322"/>
    </row>
    <row r="20" spans="1:4" s="177" customFormat="1" ht="18" customHeight="1" x14ac:dyDescent="0.25">
      <c r="A20" s="304"/>
      <c r="B20" s="309" t="s">
        <v>900</v>
      </c>
      <c r="C20" s="315">
        <f>SUM(C10:C19)</f>
        <v>0</v>
      </c>
      <c r="D20" s="317">
        <f>SUM(D10:D19)</f>
        <v>0</v>
      </c>
    </row>
    <row r="21" spans="1:4" s="177" customFormat="1" ht="21" customHeight="1" x14ac:dyDescent="0.25">
      <c r="A21" s="1315" t="s">
        <v>895</v>
      </c>
      <c r="B21" s="1316"/>
      <c r="C21" s="1316"/>
      <c r="D21" s="1317"/>
    </row>
    <row r="22" spans="1:4" s="177" customFormat="1" ht="18" customHeight="1" x14ac:dyDescent="0.25">
      <c r="A22" s="304">
        <v>1</v>
      </c>
      <c r="B22" s="305"/>
      <c r="C22" s="321"/>
      <c r="D22" s="322"/>
    </row>
    <row r="23" spans="1:4" s="177" customFormat="1" ht="18" customHeight="1" x14ac:dyDescent="0.25">
      <c r="A23" s="304">
        <v>2</v>
      </c>
      <c r="B23" s="305"/>
      <c r="C23" s="321"/>
      <c r="D23" s="322"/>
    </row>
    <row r="24" spans="1:4" s="177" customFormat="1" ht="18" customHeight="1" x14ac:dyDescent="0.25">
      <c r="A24" s="304">
        <v>3</v>
      </c>
      <c r="B24" s="305"/>
      <c r="C24" s="321"/>
      <c r="D24" s="322"/>
    </row>
    <row r="25" spans="1:4" s="177" customFormat="1" ht="18" customHeight="1" x14ac:dyDescent="0.25">
      <c r="A25" s="304">
        <v>4</v>
      </c>
      <c r="B25" s="305"/>
      <c r="C25" s="321"/>
      <c r="D25" s="322"/>
    </row>
    <row r="26" spans="1:4" s="177" customFormat="1" ht="18" customHeight="1" x14ac:dyDescent="0.25">
      <c r="A26" s="304">
        <v>5</v>
      </c>
      <c r="B26" s="305"/>
      <c r="C26" s="321"/>
      <c r="D26" s="322"/>
    </row>
    <row r="27" spans="1:4" s="177" customFormat="1" ht="18" customHeight="1" x14ac:dyDescent="0.25">
      <c r="A27" s="304">
        <v>6</v>
      </c>
      <c r="B27" s="305" t="s">
        <v>1237</v>
      </c>
      <c r="C27" s="321"/>
      <c r="D27" s="322" t="s">
        <v>1237</v>
      </c>
    </row>
    <row r="28" spans="1:4" s="177" customFormat="1" ht="18" customHeight="1" x14ac:dyDescent="0.25">
      <c r="A28" s="304">
        <v>7</v>
      </c>
      <c r="B28" s="305"/>
      <c r="C28" s="321"/>
      <c r="D28" s="322"/>
    </row>
    <row r="29" spans="1:4" s="177" customFormat="1" ht="18" customHeight="1" x14ac:dyDescent="0.25">
      <c r="A29" s="304">
        <v>8</v>
      </c>
      <c r="B29" s="305"/>
      <c r="C29" s="321"/>
      <c r="D29" s="322"/>
    </row>
    <row r="30" spans="1:4" s="177" customFormat="1" ht="18" customHeight="1" x14ac:dyDescent="0.25">
      <c r="A30" s="304">
        <v>9</v>
      </c>
      <c r="B30" s="305"/>
      <c r="C30" s="321"/>
      <c r="D30" s="322"/>
    </row>
    <row r="31" spans="1:4" s="177" customFormat="1" ht="18" customHeight="1" x14ac:dyDescent="0.25">
      <c r="A31" s="304">
        <v>10</v>
      </c>
      <c r="B31" s="305"/>
      <c r="C31" s="321" t="s">
        <v>258</v>
      </c>
      <c r="D31" s="322"/>
    </row>
    <row r="32" spans="1:4" s="311" customFormat="1" ht="18" customHeight="1" thickBot="1" x14ac:dyDescent="0.35">
      <c r="A32" s="304"/>
      <c r="B32" s="310" t="s">
        <v>901</v>
      </c>
      <c r="C32" s="315">
        <f>SUM(C22:C31)</f>
        <v>0</v>
      </c>
      <c r="D32" s="317">
        <f>SUM(D22:D31)</f>
        <v>0</v>
      </c>
    </row>
    <row r="33" spans="1:9" ht="27.95" customHeight="1" thickBot="1" x14ac:dyDescent="0.35">
      <c r="A33" s="312"/>
      <c r="B33" s="313" t="s">
        <v>897</v>
      </c>
      <c r="C33" s="318">
        <f>SUM(C32,C20)</f>
        <v>0</v>
      </c>
      <c r="D33" s="323">
        <f>SUM(D32,D20)</f>
        <v>0</v>
      </c>
    </row>
    <row r="34" spans="1:9" s="438" customFormat="1" ht="18" customHeight="1" x14ac:dyDescent="0.3">
      <c r="A34" s="410" t="s">
        <v>86</v>
      </c>
      <c r="B34" s="86"/>
      <c r="C34" s="86"/>
      <c r="D34" s="86"/>
      <c r="E34" s="86"/>
    </row>
    <row r="35" spans="1:9" s="438" customFormat="1" ht="18" customHeight="1" x14ac:dyDescent="0.3">
      <c r="A35" s="44"/>
      <c r="B35" s="86"/>
      <c r="C35" s="86"/>
      <c r="D35" s="86"/>
      <c r="E35" s="86"/>
    </row>
    <row r="36" spans="1:9" s="438" customFormat="1" ht="18" customHeight="1" x14ac:dyDescent="0.3">
      <c r="A36" s="44"/>
      <c r="B36" s="86"/>
      <c r="C36" s="86"/>
      <c r="D36" s="86"/>
      <c r="E36" s="86"/>
    </row>
    <row r="37" spans="1:9" s="439" customFormat="1" ht="17.100000000000001" customHeight="1" x14ac:dyDescent="0.3">
      <c r="A37" s="435"/>
      <c r="B37" s="436"/>
      <c r="C37" s="437"/>
      <c r="D37" s="437"/>
    </row>
    <row r="38" spans="1:9" ht="17.100000000000001" customHeight="1" x14ac:dyDescent="0.3">
      <c r="A38" s="44"/>
      <c r="I38" s="314"/>
    </row>
  </sheetData>
  <sheetProtection insertHyperlinks="0"/>
  <mergeCells count="10">
    <mergeCell ref="A7:B8"/>
    <mergeCell ref="A9:D9"/>
    <mergeCell ref="A21:D21"/>
    <mergeCell ref="C7:C8"/>
    <mergeCell ref="D7:D8"/>
    <mergeCell ref="B1:D1"/>
    <mergeCell ref="B2:D2"/>
    <mergeCell ref="B3:D3"/>
    <mergeCell ref="B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5"/>
  <sheetViews>
    <sheetView zoomScaleNormal="100" zoomScaleSheetLayoutView="100" workbookViewId="0">
      <selection activeCell="C19" sqref="C19"/>
    </sheetView>
  </sheetViews>
  <sheetFormatPr baseColWidth="10" defaultColWidth="11.28515625" defaultRowHeight="15" x14ac:dyDescent="0.25"/>
  <cols>
    <col min="1" max="1" width="47.7109375" style="867" bestFit="1" customWidth="1"/>
    <col min="2" max="2" width="11.28515625" style="868"/>
    <col min="3" max="3" width="12.28515625" style="868" customWidth="1"/>
    <col min="4" max="7" width="11.28515625" style="868"/>
    <col min="8" max="16384" width="11.28515625" style="324"/>
  </cols>
  <sheetData>
    <row r="1" spans="1:8" ht="16.5" customHeight="1" x14ac:dyDescent="0.25">
      <c r="A1" s="1331" t="s">
        <v>25</v>
      </c>
      <c r="B1" s="1331"/>
      <c r="C1" s="1331"/>
      <c r="D1" s="1331"/>
      <c r="E1" s="1331"/>
      <c r="F1" s="1331"/>
      <c r="G1" s="1331"/>
    </row>
    <row r="2" spans="1:8" ht="16.5" customHeight="1" x14ac:dyDescent="0.25">
      <c r="A2" s="1331" t="s">
        <v>902</v>
      </c>
      <c r="B2" s="1331"/>
      <c r="C2" s="1331"/>
      <c r="D2" s="1331"/>
      <c r="E2" s="1331"/>
      <c r="F2" s="1331"/>
      <c r="G2" s="1331"/>
    </row>
    <row r="3" spans="1:8" ht="15.75" x14ac:dyDescent="0.25">
      <c r="A3" s="1333" t="str">
        <f>'ETCA-I-01'!A3:G3</f>
        <v>Centro de Evaluacion y Control de Confianza del Estado de Sonora</v>
      </c>
      <c r="B3" s="1333"/>
      <c r="C3" s="1333"/>
      <c r="D3" s="1333"/>
      <c r="E3" s="1333"/>
      <c r="F3" s="1333"/>
      <c r="G3" s="1333"/>
    </row>
    <row r="4" spans="1:8" ht="16.5" x14ac:dyDescent="0.25">
      <c r="A4" s="1332" t="str">
        <f>'ETCA-I-03'!A4:D4</f>
        <v>Del 01 de Enero  al 31 de Diciembre de 2018</v>
      </c>
      <c r="B4" s="1332"/>
      <c r="C4" s="1332"/>
      <c r="D4" s="1332"/>
      <c r="E4" s="1332"/>
      <c r="F4" s="1332"/>
      <c r="G4" s="1332"/>
    </row>
    <row r="5" spans="1:8" ht="17.25" thickBot="1" x14ac:dyDescent="0.3">
      <c r="A5" s="325"/>
      <c r="B5" s="1334" t="s">
        <v>903</v>
      </c>
      <c r="C5" s="1334"/>
      <c r="D5" s="1334"/>
      <c r="E5" s="143"/>
      <c r="F5" s="45"/>
      <c r="G5" s="855"/>
    </row>
    <row r="6" spans="1:8" ht="38.25" x14ac:dyDescent="0.25">
      <c r="A6" s="1256" t="s">
        <v>261</v>
      </c>
      <c r="B6" s="175" t="s">
        <v>569</v>
      </c>
      <c r="C6" s="175" t="s">
        <v>479</v>
      </c>
      <c r="D6" s="175" t="s">
        <v>570</v>
      </c>
      <c r="E6" s="175" t="s">
        <v>904</v>
      </c>
      <c r="F6" s="175" t="s">
        <v>905</v>
      </c>
      <c r="G6" s="175" t="s">
        <v>573</v>
      </c>
    </row>
    <row r="7" spans="1:8" ht="15.75" thickBot="1" x14ac:dyDescent="0.3">
      <c r="A7" s="1257"/>
      <c r="B7" s="270" t="s">
        <v>444</v>
      </c>
      <c r="C7" s="270" t="s">
        <v>445</v>
      </c>
      <c r="D7" s="270" t="s">
        <v>574</v>
      </c>
      <c r="E7" s="270" t="s">
        <v>447</v>
      </c>
      <c r="F7" s="270" t="s">
        <v>448</v>
      </c>
      <c r="G7" s="270" t="s">
        <v>575</v>
      </c>
    </row>
    <row r="8" spans="1:8" ht="16.5" x14ac:dyDescent="0.25">
      <c r="A8" s="292"/>
      <c r="B8" s="856"/>
      <c r="C8" s="856"/>
      <c r="D8" s="856"/>
      <c r="E8" s="856"/>
      <c r="F8" s="856"/>
      <c r="G8" s="856"/>
    </row>
    <row r="9" spans="1:8" s="326" customFormat="1" x14ac:dyDescent="0.25">
      <c r="A9" s="857" t="s">
        <v>906</v>
      </c>
      <c r="B9" s="858"/>
      <c r="C9" s="858"/>
      <c r="D9" s="858"/>
      <c r="E9" s="858"/>
      <c r="F9" s="858"/>
      <c r="G9" s="858"/>
    </row>
    <row r="10" spans="1:8" s="327" customFormat="1" x14ac:dyDescent="0.25">
      <c r="A10" s="859" t="s">
        <v>907</v>
      </c>
      <c r="B10" s="864">
        <f>B11+B12+B13</f>
        <v>0</v>
      </c>
      <c r="C10" s="864">
        <f>C11+C12+C13</f>
        <v>0</v>
      </c>
      <c r="D10" s="864">
        <f>SUM(D11:D13)</f>
        <v>0</v>
      </c>
      <c r="E10" s="864">
        <f>E11+E12+E13</f>
        <v>0</v>
      </c>
      <c r="F10" s="864">
        <f>F11+F12+F13</f>
        <v>0</v>
      </c>
      <c r="G10" s="864">
        <f>SUM(G11:G13)</f>
        <v>0</v>
      </c>
    </row>
    <row r="11" spans="1:8" s="328" customFormat="1" x14ac:dyDescent="0.25">
      <c r="A11" s="861" t="s">
        <v>908</v>
      </c>
      <c r="B11" s="736"/>
      <c r="C11" s="736"/>
      <c r="D11" s="737"/>
      <c r="E11" s="736"/>
      <c r="F11" s="736"/>
      <c r="G11" s="737">
        <f>D11-E11</f>
        <v>0</v>
      </c>
    </row>
    <row r="12" spans="1:8" s="328" customFormat="1" x14ac:dyDescent="0.25">
      <c r="A12" s="861" t="s">
        <v>909</v>
      </c>
      <c r="B12" s="862"/>
      <c r="C12" s="862"/>
      <c r="D12" s="863">
        <f>B12+C12</f>
        <v>0</v>
      </c>
      <c r="E12" s="862"/>
      <c r="F12" s="862"/>
      <c r="G12" s="863">
        <f>D12-E12</f>
        <v>0</v>
      </c>
    </row>
    <row r="13" spans="1:8" s="328" customFormat="1" x14ac:dyDescent="0.25">
      <c r="A13" s="861" t="s">
        <v>910</v>
      </c>
      <c r="B13" s="862"/>
      <c r="C13" s="862"/>
      <c r="D13" s="863">
        <f>B13+C13</f>
        <v>0</v>
      </c>
      <c r="E13" s="862"/>
      <c r="F13" s="862"/>
      <c r="G13" s="863">
        <f>D13-E13</f>
        <v>0</v>
      </c>
    </row>
    <row r="14" spans="1:8" s="327" customFormat="1" x14ac:dyDescent="0.25">
      <c r="A14" s="859" t="s">
        <v>911</v>
      </c>
      <c r="B14" s="864">
        <f>B15</f>
        <v>55323720</v>
      </c>
      <c r="C14" s="864">
        <f>C15</f>
        <v>11444656.140000001</v>
      </c>
      <c r="D14" s="864">
        <f>SUM(B14:C14)</f>
        <v>66768376.140000001</v>
      </c>
      <c r="E14" s="864">
        <f>E15</f>
        <v>62149502.140000008</v>
      </c>
      <c r="F14" s="864">
        <f t="shared" ref="F14:G14" si="0">SUM(F15:F22)</f>
        <v>61804468.760000005</v>
      </c>
      <c r="G14" s="864">
        <f t="shared" si="0"/>
        <v>-4618873.9999999925</v>
      </c>
    </row>
    <row r="15" spans="1:8" s="328" customFormat="1" x14ac:dyDescent="0.25">
      <c r="A15" s="861" t="s">
        <v>912</v>
      </c>
      <c r="B15" s="736">
        <f>'ETCA-II-13'!C224</f>
        <v>55323720</v>
      </c>
      <c r="C15" s="736">
        <f>'ETCA-II-13'!D224</f>
        <v>11444656.140000001</v>
      </c>
      <c r="D15" s="737">
        <f>SUM(B15:C15)</f>
        <v>66768376.140000001</v>
      </c>
      <c r="E15" s="736">
        <f>'ETCA-II-13'!F224</f>
        <v>62149502.140000008</v>
      </c>
      <c r="F15" s="736">
        <f>'ETCA-II-13'!G224</f>
        <v>61804468.760000005</v>
      </c>
      <c r="G15" s="737">
        <f>E15-D15</f>
        <v>-4618873.9999999925</v>
      </c>
      <c r="H15" s="1081"/>
    </row>
    <row r="16" spans="1:8" s="328" customFormat="1" x14ac:dyDescent="0.25">
      <c r="A16" s="861" t="s">
        <v>913</v>
      </c>
      <c r="B16" s="862"/>
      <c r="C16" s="862"/>
      <c r="D16" s="863">
        <f t="shared" ref="D16:D22" si="1">B16+C16</f>
        <v>0</v>
      </c>
      <c r="E16" s="862"/>
      <c r="F16" s="862"/>
      <c r="G16" s="863">
        <f t="shared" ref="G16:G39" si="2">D16-E16</f>
        <v>0</v>
      </c>
    </row>
    <row r="17" spans="1:7" s="328" customFormat="1" x14ac:dyDescent="0.25">
      <c r="A17" s="861" t="s">
        <v>914</v>
      </c>
      <c r="B17" s="862"/>
      <c r="C17" s="862"/>
      <c r="D17" s="863">
        <f t="shared" si="1"/>
        <v>0</v>
      </c>
      <c r="E17" s="862"/>
      <c r="F17" s="862"/>
      <c r="G17" s="863">
        <f t="shared" si="2"/>
        <v>0</v>
      </c>
    </row>
    <row r="18" spans="1:7" s="328" customFormat="1" x14ac:dyDescent="0.25">
      <c r="A18" s="861" t="s">
        <v>915</v>
      </c>
      <c r="B18" s="862"/>
      <c r="C18" s="862"/>
      <c r="D18" s="863">
        <f t="shared" si="1"/>
        <v>0</v>
      </c>
      <c r="E18" s="862"/>
      <c r="F18" s="862"/>
      <c r="G18" s="863">
        <f t="shared" si="2"/>
        <v>0</v>
      </c>
    </row>
    <row r="19" spans="1:7" s="328" customFormat="1" x14ac:dyDescent="0.25">
      <c r="A19" s="861" t="s">
        <v>916</v>
      </c>
      <c r="B19" s="862"/>
      <c r="C19" s="862"/>
      <c r="D19" s="863">
        <f t="shared" si="1"/>
        <v>0</v>
      </c>
      <c r="E19" s="862"/>
      <c r="F19" s="862"/>
      <c r="G19" s="863">
        <f t="shared" si="2"/>
        <v>0</v>
      </c>
    </row>
    <row r="20" spans="1:7" s="328" customFormat="1" ht="27" x14ac:dyDescent="0.25">
      <c r="A20" s="861" t="s">
        <v>917</v>
      </c>
      <c r="B20" s="862"/>
      <c r="C20" s="862"/>
      <c r="D20" s="863">
        <f t="shared" si="1"/>
        <v>0</v>
      </c>
      <c r="E20" s="862"/>
      <c r="F20" s="862"/>
      <c r="G20" s="863">
        <f t="shared" si="2"/>
        <v>0</v>
      </c>
    </row>
    <row r="21" spans="1:7" s="328" customFormat="1" x14ac:dyDescent="0.25">
      <c r="A21" s="861" t="s">
        <v>918</v>
      </c>
      <c r="B21" s="862"/>
      <c r="C21" s="862"/>
      <c r="D21" s="863">
        <f t="shared" si="1"/>
        <v>0</v>
      </c>
      <c r="E21" s="862"/>
      <c r="F21" s="862"/>
      <c r="G21" s="863">
        <f t="shared" si="2"/>
        <v>0</v>
      </c>
    </row>
    <row r="22" spans="1:7" s="328" customFormat="1" x14ac:dyDescent="0.25">
      <c r="A22" s="861" t="s">
        <v>919</v>
      </c>
      <c r="B22" s="862"/>
      <c r="C22" s="862"/>
      <c r="D22" s="863">
        <f t="shared" si="1"/>
        <v>0</v>
      </c>
      <c r="E22" s="862"/>
      <c r="F22" s="862"/>
      <c r="G22" s="863">
        <f t="shared" si="2"/>
        <v>0</v>
      </c>
    </row>
    <row r="23" spans="1:7" s="327" customFormat="1" x14ac:dyDescent="0.25">
      <c r="A23" s="859" t="s">
        <v>920</v>
      </c>
      <c r="B23" s="860">
        <f t="shared" ref="B23:G23" si="3">SUM(B24:B26)</f>
        <v>0</v>
      </c>
      <c r="C23" s="860">
        <f t="shared" si="3"/>
        <v>0</v>
      </c>
      <c r="D23" s="860">
        <f t="shared" si="3"/>
        <v>0</v>
      </c>
      <c r="E23" s="860">
        <f t="shared" si="3"/>
        <v>0</v>
      </c>
      <c r="F23" s="860">
        <f t="shared" si="3"/>
        <v>0</v>
      </c>
      <c r="G23" s="860">
        <f t="shared" si="3"/>
        <v>0</v>
      </c>
    </row>
    <row r="24" spans="1:7" s="328" customFormat="1" ht="27" x14ac:dyDescent="0.25">
      <c r="A24" s="861" t="s">
        <v>921</v>
      </c>
      <c r="B24" s="862"/>
      <c r="C24" s="862"/>
      <c r="D24" s="863">
        <f>B24+C24</f>
        <v>0</v>
      </c>
      <c r="E24" s="862"/>
      <c r="F24" s="862"/>
      <c r="G24" s="863">
        <f t="shared" si="2"/>
        <v>0</v>
      </c>
    </row>
    <row r="25" spans="1:7" s="328" customFormat="1" x14ac:dyDescent="0.25">
      <c r="A25" s="861" t="s">
        <v>922</v>
      </c>
      <c r="B25" s="862"/>
      <c r="C25" s="862"/>
      <c r="D25" s="863">
        <f>B25+C25</f>
        <v>0</v>
      </c>
      <c r="E25" s="862"/>
      <c r="F25" s="862"/>
      <c r="G25" s="863">
        <f t="shared" si="2"/>
        <v>0</v>
      </c>
    </row>
    <row r="26" spans="1:7" s="328" customFormat="1" x14ac:dyDescent="0.25">
      <c r="A26" s="861" t="s">
        <v>923</v>
      </c>
      <c r="B26" s="862"/>
      <c r="C26" s="862"/>
      <c r="D26" s="863">
        <f>B26+C26</f>
        <v>0</v>
      </c>
      <c r="E26" s="862"/>
      <c r="F26" s="862"/>
      <c r="G26" s="863">
        <f t="shared" si="2"/>
        <v>0</v>
      </c>
    </row>
    <row r="27" spans="1:7" s="327" customFormat="1" x14ac:dyDescent="0.25">
      <c r="A27" s="859" t="s">
        <v>924</v>
      </c>
      <c r="B27" s="860">
        <f>B28+B29</f>
        <v>0</v>
      </c>
      <c r="C27" s="860">
        <f>C28+C29</f>
        <v>0</v>
      </c>
      <c r="D27" s="860">
        <f>SUM(D28:D29)</f>
        <v>0</v>
      </c>
      <c r="E27" s="860">
        <f>E28+E29</f>
        <v>0</v>
      </c>
      <c r="F27" s="860">
        <f>F28+F29</f>
        <v>0</v>
      </c>
      <c r="G27" s="860">
        <f>SUM(G28:G29)</f>
        <v>0</v>
      </c>
    </row>
    <row r="28" spans="1:7" s="328" customFormat="1" x14ac:dyDescent="0.25">
      <c r="A28" s="861" t="s">
        <v>925</v>
      </c>
      <c r="B28" s="862"/>
      <c r="C28" s="862"/>
      <c r="D28" s="863">
        <f>B28+C28</f>
        <v>0</v>
      </c>
      <c r="E28" s="862"/>
      <c r="F28" s="862"/>
      <c r="G28" s="863">
        <f t="shared" si="2"/>
        <v>0</v>
      </c>
    </row>
    <row r="29" spans="1:7" s="328" customFormat="1" x14ac:dyDescent="0.25">
      <c r="A29" s="861" t="s">
        <v>926</v>
      </c>
      <c r="B29" s="862"/>
      <c r="C29" s="862"/>
      <c r="D29" s="863">
        <f>B29+C29</f>
        <v>0</v>
      </c>
      <c r="E29" s="862"/>
      <c r="F29" s="862"/>
      <c r="G29" s="863">
        <f t="shared" si="2"/>
        <v>0</v>
      </c>
    </row>
    <row r="30" spans="1:7" s="327" customFormat="1" x14ac:dyDescent="0.25">
      <c r="A30" s="859" t="s">
        <v>927</v>
      </c>
      <c r="B30" s="860">
        <f>B31+B32+B33+B34</f>
        <v>0</v>
      </c>
      <c r="C30" s="860">
        <f>C31+C32+C33+C34</f>
        <v>0</v>
      </c>
      <c r="D30" s="860">
        <f>SUM(D31:D34)</f>
        <v>0</v>
      </c>
      <c r="E30" s="860">
        <f>E31+E32+E33+E34</f>
        <v>0</v>
      </c>
      <c r="F30" s="860">
        <f>F31+F32+F33+F34</f>
        <v>0</v>
      </c>
      <c r="G30" s="860">
        <f>SUM(G31:G34)</f>
        <v>0</v>
      </c>
    </row>
    <row r="31" spans="1:7" s="328" customFormat="1" x14ac:dyDescent="0.25">
      <c r="A31" s="861" t="s">
        <v>232</v>
      </c>
      <c r="B31" s="862"/>
      <c r="C31" s="862"/>
      <c r="D31" s="863">
        <f>B31+C31</f>
        <v>0</v>
      </c>
      <c r="E31" s="862"/>
      <c r="F31" s="862"/>
      <c r="G31" s="863">
        <f t="shared" si="2"/>
        <v>0</v>
      </c>
    </row>
    <row r="32" spans="1:7" s="328" customFormat="1" x14ac:dyDescent="0.25">
      <c r="A32" s="861" t="s">
        <v>928</v>
      </c>
      <c r="B32" s="862"/>
      <c r="C32" s="862"/>
      <c r="D32" s="863">
        <f>B32+C32</f>
        <v>0</v>
      </c>
      <c r="E32" s="862"/>
      <c r="F32" s="862"/>
      <c r="G32" s="863">
        <f t="shared" si="2"/>
        <v>0</v>
      </c>
    </row>
    <row r="33" spans="1:8" s="328" customFormat="1" x14ac:dyDescent="0.25">
      <c r="A33" s="861" t="s">
        <v>929</v>
      </c>
      <c r="B33" s="862"/>
      <c r="C33" s="862"/>
      <c r="D33" s="863">
        <f>B33+C33</f>
        <v>0</v>
      </c>
      <c r="E33" s="862"/>
      <c r="F33" s="862"/>
      <c r="G33" s="863">
        <f t="shared" si="2"/>
        <v>0</v>
      </c>
    </row>
    <row r="34" spans="1:8" s="328" customFormat="1" x14ac:dyDescent="0.25">
      <c r="A34" s="861" t="s">
        <v>930</v>
      </c>
      <c r="B34" s="862"/>
      <c r="C34" s="862"/>
      <c r="D34" s="863">
        <f>B34+C34</f>
        <v>0</v>
      </c>
      <c r="E34" s="862"/>
      <c r="F34" s="862"/>
      <c r="G34" s="863">
        <f t="shared" si="2"/>
        <v>0</v>
      </c>
    </row>
    <row r="35" spans="1:8" s="327" customFormat="1" x14ac:dyDescent="0.25">
      <c r="A35" s="859" t="s">
        <v>931</v>
      </c>
      <c r="B35" s="860">
        <f t="shared" ref="B35:G35" si="4">B36</f>
        <v>0</v>
      </c>
      <c r="C35" s="860">
        <f t="shared" si="4"/>
        <v>0</v>
      </c>
      <c r="D35" s="860">
        <f t="shared" si="4"/>
        <v>0</v>
      </c>
      <c r="E35" s="860">
        <f t="shared" si="4"/>
        <v>0</v>
      </c>
      <c r="F35" s="860">
        <f t="shared" si="4"/>
        <v>0</v>
      </c>
      <c r="G35" s="860">
        <f t="shared" si="4"/>
        <v>0</v>
      </c>
    </row>
    <row r="36" spans="1:8" s="328" customFormat="1" x14ac:dyDescent="0.25">
      <c r="A36" s="861" t="s">
        <v>932</v>
      </c>
      <c r="B36" s="862"/>
      <c r="C36" s="862"/>
      <c r="D36" s="863">
        <f>B36+C36</f>
        <v>0</v>
      </c>
      <c r="E36" s="862"/>
      <c r="F36" s="862"/>
      <c r="G36" s="863">
        <f t="shared" si="2"/>
        <v>0</v>
      </c>
    </row>
    <row r="37" spans="1:8" s="327" customFormat="1" x14ac:dyDescent="0.25">
      <c r="A37" s="859" t="s">
        <v>933</v>
      </c>
      <c r="B37" s="865"/>
      <c r="C37" s="865"/>
      <c r="D37" s="860">
        <f>B37+C37</f>
        <v>0</v>
      </c>
      <c r="E37" s="865"/>
      <c r="F37" s="865"/>
      <c r="G37" s="860">
        <f t="shared" si="2"/>
        <v>0</v>
      </c>
    </row>
    <row r="38" spans="1:8" s="327" customFormat="1" ht="27" x14ac:dyDescent="0.25">
      <c r="A38" s="859" t="s">
        <v>934</v>
      </c>
      <c r="B38" s="865"/>
      <c r="C38" s="865"/>
      <c r="D38" s="860">
        <f>B38+C38</f>
        <v>0</v>
      </c>
      <c r="E38" s="865"/>
      <c r="F38" s="865"/>
      <c r="G38" s="860">
        <f t="shared" si="2"/>
        <v>0</v>
      </c>
    </row>
    <row r="39" spans="1:8" s="327" customFormat="1" ht="15.75" thickBot="1" x14ac:dyDescent="0.3">
      <c r="A39" s="859" t="s">
        <v>935</v>
      </c>
      <c r="B39" s="865"/>
      <c r="C39" s="865"/>
      <c r="D39" s="860">
        <f>B39+C39</f>
        <v>0</v>
      </c>
      <c r="E39" s="865"/>
      <c r="F39" s="865"/>
      <c r="G39" s="860">
        <f t="shared" si="2"/>
        <v>0</v>
      </c>
    </row>
    <row r="40" spans="1:8" ht="32.25" customHeight="1" thickBot="1" x14ac:dyDescent="0.3">
      <c r="A40" s="274" t="s">
        <v>625</v>
      </c>
      <c r="B40" s="746">
        <f t="shared" ref="B40:G40" si="5">SUM(B$10,B$14,B$23,B$27,B$30,B$35,B$37,B$38,B$39)</f>
        <v>55323720</v>
      </c>
      <c r="C40" s="746">
        <f t="shared" si="5"/>
        <v>11444656.140000001</v>
      </c>
      <c r="D40" s="746">
        <f t="shared" si="5"/>
        <v>66768376.140000001</v>
      </c>
      <c r="E40" s="746">
        <f t="shared" si="5"/>
        <v>62149502.140000008</v>
      </c>
      <c r="F40" s="746">
        <f t="shared" si="5"/>
        <v>61804468.760000005</v>
      </c>
      <c r="G40" s="746">
        <f t="shared" si="5"/>
        <v>-4618873.9999999925</v>
      </c>
      <c r="H40" s="441" t="str">
        <f>IF((B40-'ETCA II-04'!B81)&gt;0.9,"ERROR!!!!! EL MONTO NO COINCIDE CON LO REPORTADO EN EL FORMATO ETCA-II-04 EN EL TOTAL APROBADO ANUAL DEL ANALÍTICO DE EGRESOS","")</f>
        <v/>
      </c>
    </row>
    <row r="41" spans="1:8" ht="18" customHeight="1" x14ac:dyDescent="0.25">
      <c r="A41" s="486" t="s">
        <v>257</v>
      </c>
      <c r="B41" s="866"/>
      <c r="C41" s="866"/>
      <c r="D41" s="866"/>
      <c r="E41" s="866"/>
      <c r="F41" s="866"/>
      <c r="G41" s="866"/>
      <c r="H41" s="441" t="str">
        <f>IF((C40-'ETCA II-04'!C81)&gt;0.9,"ERROR!!!!! EL MONTO NO COINCIDE CON LO REPORTADO EN EL FORMATO ETCA-II-04 EN EL TOTAL DE AMPLIACIONES/REDUCCIONES PRESENTADO EN EL ANALÍTICO DE EGRESOS","")</f>
        <v/>
      </c>
    </row>
    <row r="42" spans="1:8" ht="18" customHeight="1" x14ac:dyDescent="0.25">
      <c r="A42" s="426"/>
      <c r="B42" s="866"/>
      <c r="C42" s="866"/>
      <c r="D42" s="866"/>
      <c r="E42" s="866"/>
      <c r="F42" s="866"/>
      <c r="G42" s="866"/>
      <c r="H42" s="441" t="str">
        <f>IF((D40-'ETCA II-04'!D81)&gt;0.9,"ERROR!!!!! EL MONTO NO COINCIDE CON LO REPORTADO EN EL FORMATO ETCA-II-04 EN EL TOTAL MODIFICADO ANUAL PRESENTADO EN EL ANALÍTICO DE EGRESOS","")</f>
        <v/>
      </c>
    </row>
    <row r="43" spans="1:8" ht="18" customHeight="1" x14ac:dyDescent="0.25">
      <c r="A43" s="426"/>
      <c r="B43" s="866"/>
      <c r="C43" s="866"/>
      <c r="D43" s="866"/>
      <c r="E43" s="866"/>
      <c r="F43" s="866"/>
      <c r="G43" s="866"/>
      <c r="H43" s="441" t="str">
        <f>IF((E40-'ETCA II-04'!E81)&gt;0.9,"ERROR!!!!! EL MONTO NO COINCIDE CON LO REPORTADO EN EL FORMATO ETCA-II-04 EN EL TOTAL DEVENGADO ANUAL PRESENTADO EN EL ANALÍTICO DE EGRESOS","")</f>
        <v/>
      </c>
    </row>
    <row r="44" spans="1:8" ht="18" customHeight="1" x14ac:dyDescent="0.25">
      <c r="A44" s="426"/>
      <c r="B44" s="866"/>
      <c r="C44" s="866"/>
      <c r="D44" s="866"/>
      <c r="E44" s="866"/>
      <c r="F44" s="866"/>
      <c r="G44" s="866"/>
      <c r="H44" s="441" t="str">
        <f>IF((F40-'ETCA II-04'!F81)&gt;0.9,"ERROR!!!!! EL MONTO NO COINCIDE CON LO REPORTADO EN EL FORMATO ETCA-II-04 EN EL TOTAL PAGADO ANUAL PRESENTADO EN EL ANALÍTICO DE EGRESOS","")</f>
        <v/>
      </c>
    </row>
    <row r="45" spans="1:8" ht="18" customHeight="1" x14ac:dyDescent="0.25">
      <c r="H45" s="441" t="str">
        <f>IF((G40-'ETCA II-04'!G81)&gt;0.9,"ERROR!!!!!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6">
    <mergeCell ref="A1:G1"/>
    <mergeCell ref="A2:G2"/>
    <mergeCell ref="A4:G4"/>
    <mergeCell ref="A3:G3"/>
    <mergeCell ref="A6:A7"/>
    <mergeCell ref="B5:D5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ignoredErrors>
    <ignoredError sqref="C15" unlockedFormula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8"/>
  <sheetViews>
    <sheetView zoomScaleNormal="100" zoomScalePageLayoutView="120" workbookViewId="0">
      <selection activeCell="I13" sqref="I13"/>
    </sheetView>
  </sheetViews>
  <sheetFormatPr baseColWidth="10" defaultRowHeight="15" x14ac:dyDescent="0.25"/>
  <cols>
    <col min="1" max="1" width="35.28515625" style="568" customWidth="1"/>
    <col min="2" max="2" width="11.28515625" style="568" customWidth="1"/>
    <col min="3" max="3" width="10.85546875" style="568" customWidth="1"/>
    <col min="4" max="4" width="11.28515625" style="568" customWidth="1"/>
    <col min="5" max="5" width="11.140625" style="568" customWidth="1"/>
    <col min="6" max="6" width="11" style="568" customWidth="1"/>
    <col min="7" max="7" width="12.7109375" style="568" customWidth="1"/>
    <col min="8" max="16384" width="11.42578125" style="568"/>
  </cols>
  <sheetData>
    <row r="1" spans="1:8" ht="15.75" x14ac:dyDescent="0.25">
      <c r="A1" s="1331" t="s">
        <v>25</v>
      </c>
      <c r="B1" s="1331"/>
      <c r="C1" s="1331"/>
      <c r="D1" s="1331"/>
      <c r="E1" s="1331"/>
      <c r="F1" s="1331"/>
      <c r="G1" s="1331"/>
    </row>
    <row r="2" spans="1:8" ht="15.75" x14ac:dyDescent="0.25">
      <c r="A2" s="1331" t="s">
        <v>1092</v>
      </c>
      <c r="B2" s="1331"/>
      <c r="C2" s="1331"/>
      <c r="D2" s="1331"/>
      <c r="E2" s="1331"/>
      <c r="F2" s="1331"/>
      <c r="G2" s="1331"/>
    </row>
    <row r="3" spans="1:8" s="930" customFormat="1" ht="18.75" customHeight="1" x14ac:dyDescent="0.25">
      <c r="A3" s="1109" t="s">
        <v>1243</v>
      </c>
      <c r="B3" s="1109"/>
      <c r="C3" s="1109"/>
      <c r="D3" s="1109"/>
      <c r="E3" s="1109"/>
      <c r="F3" s="1109"/>
      <c r="G3" s="1109"/>
      <c r="H3" s="1109"/>
    </row>
    <row r="4" spans="1:8" ht="12" customHeight="1" x14ac:dyDescent="0.25">
      <c r="A4" s="1333" t="str">
        <f>'ETCA-III-01'!A4:G4</f>
        <v>Del 01 de Enero  al 31 de Diciembre de 2018</v>
      </c>
      <c r="B4" s="1333"/>
      <c r="C4" s="1333"/>
      <c r="D4" s="1333"/>
      <c r="E4" s="1333"/>
      <c r="F4" s="1333"/>
      <c r="G4" s="1333"/>
    </row>
    <row r="5" spans="1:8" ht="12" customHeight="1" x14ac:dyDescent="0.25">
      <c r="A5" s="1332"/>
      <c r="B5" s="1332"/>
      <c r="C5" s="1332"/>
      <c r="D5" s="1332"/>
      <c r="E5" s="1332"/>
      <c r="F5" s="1332"/>
      <c r="G5" s="1332"/>
    </row>
    <row r="6" spans="1:8" ht="15.75" customHeight="1" thickBot="1" x14ac:dyDescent="0.35">
      <c r="A6" s="325"/>
      <c r="B6" s="1334" t="s">
        <v>903</v>
      </c>
      <c r="C6" s="1334"/>
      <c r="D6" s="1334"/>
      <c r="E6" s="1335" t="s">
        <v>2524</v>
      </c>
      <c r="F6" s="1335"/>
      <c r="G6" s="1335"/>
    </row>
    <row r="7" spans="1:8" ht="40.5" x14ac:dyDescent="0.25">
      <c r="A7" s="1256" t="s">
        <v>261</v>
      </c>
      <c r="B7" s="283" t="s">
        <v>569</v>
      </c>
      <c r="C7" s="283" t="s">
        <v>479</v>
      </c>
      <c r="D7" s="283" t="s">
        <v>570</v>
      </c>
      <c r="E7" s="283" t="s">
        <v>904</v>
      </c>
      <c r="F7" s="283" t="s">
        <v>905</v>
      </c>
      <c r="G7" s="283" t="s">
        <v>573</v>
      </c>
    </row>
    <row r="8" spans="1:8" ht="15.75" thickBot="1" x14ac:dyDescent="0.3">
      <c r="A8" s="1257"/>
      <c r="B8" s="270" t="s">
        <v>444</v>
      </c>
      <c r="C8" s="270" t="s">
        <v>445</v>
      </c>
      <c r="D8" s="270" t="s">
        <v>574</v>
      </c>
      <c r="E8" s="270" t="s">
        <v>447</v>
      </c>
      <c r="F8" s="270" t="s">
        <v>448</v>
      </c>
      <c r="G8" s="270" t="s">
        <v>575</v>
      </c>
    </row>
    <row r="9" spans="1:8" ht="16.5" x14ac:dyDescent="0.25">
      <c r="A9" s="292"/>
      <c r="B9" s="856"/>
      <c r="C9" s="856"/>
      <c r="D9" s="856"/>
      <c r="E9" s="856"/>
      <c r="F9" s="856"/>
      <c r="G9" s="856"/>
    </row>
    <row r="10" spans="1:8" x14ac:dyDescent="0.25">
      <c r="A10" s="857" t="s">
        <v>906</v>
      </c>
      <c r="B10" s="858"/>
      <c r="C10" s="858"/>
      <c r="D10" s="858"/>
      <c r="E10" s="858"/>
      <c r="F10" s="858"/>
      <c r="G10" s="858"/>
    </row>
    <row r="11" spans="1:8" ht="14.25" customHeight="1" x14ac:dyDescent="0.25">
      <c r="A11" s="859" t="s">
        <v>1091</v>
      </c>
      <c r="B11" s="864">
        <f>SUM(B12:B20)</f>
        <v>55323720</v>
      </c>
      <c r="C11" s="864">
        <f>SUM(C12:C20)</f>
        <v>11444656.140000001</v>
      </c>
      <c r="D11" s="864">
        <f>SUM(D12:D13)</f>
        <v>66768376.140000001</v>
      </c>
      <c r="E11" s="864">
        <f>SUM(E12:E20)</f>
        <v>62149502.140000008</v>
      </c>
      <c r="F11" s="864">
        <f>SUM(F12:F20)</f>
        <v>61804468.760000005</v>
      </c>
      <c r="G11" s="864">
        <f>SUM(G12:G13)</f>
        <v>4618873.9999999925</v>
      </c>
    </row>
    <row r="12" spans="1:8" ht="14.25" customHeight="1" x14ac:dyDescent="0.25">
      <c r="A12" s="748" t="s">
        <v>1085</v>
      </c>
      <c r="B12" s="736">
        <f>'ETCA-II-13'!C224</f>
        <v>55323720</v>
      </c>
      <c r="C12" s="736">
        <f>'ETCA-II-13'!D224</f>
        <v>11444656.140000001</v>
      </c>
      <c r="D12" s="983">
        <f>SUM(B12:C12)</f>
        <v>66768376.140000001</v>
      </c>
      <c r="E12" s="736">
        <f>'ETCA-II-13'!F224</f>
        <v>62149502.140000008</v>
      </c>
      <c r="F12" s="736">
        <f>'ETCA-II-13'!G224</f>
        <v>61804468.760000005</v>
      </c>
      <c r="G12" s="983">
        <f>D12-E12</f>
        <v>4618873.9999999925</v>
      </c>
    </row>
    <row r="13" spans="1:8" ht="14.25" customHeight="1" x14ac:dyDescent="0.25">
      <c r="A13" s="748" t="s">
        <v>1085</v>
      </c>
      <c r="B13" s="862"/>
      <c r="C13" s="862"/>
      <c r="D13" s="863">
        <f t="shared" ref="D13:D20" si="0">B13+C13</f>
        <v>0</v>
      </c>
      <c r="E13" s="862"/>
      <c r="F13" s="862"/>
      <c r="G13" s="863">
        <f t="shared" ref="G13:G20" si="1">D13-E13</f>
        <v>0</v>
      </c>
    </row>
    <row r="14" spans="1:8" ht="14.25" customHeight="1" x14ac:dyDescent="0.25">
      <c r="A14" s="748" t="s">
        <v>1085</v>
      </c>
      <c r="B14" s="862"/>
      <c r="C14" s="862"/>
      <c r="D14" s="863">
        <f t="shared" si="0"/>
        <v>0</v>
      </c>
      <c r="E14" s="862"/>
      <c r="F14" s="862"/>
      <c r="G14" s="863">
        <f t="shared" si="1"/>
        <v>0</v>
      </c>
    </row>
    <row r="15" spans="1:8" ht="14.25" customHeight="1" x14ac:dyDescent="0.25">
      <c r="A15" s="748" t="s">
        <v>1085</v>
      </c>
      <c r="B15" s="862"/>
      <c r="C15" s="862"/>
      <c r="D15" s="863">
        <f t="shared" si="0"/>
        <v>0</v>
      </c>
      <c r="E15" s="862"/>
      <c r="F15" s="862"/>
      <c r="G15" s="863">
        <f t="shared" si="1"/>
        <v>0</v>
      </c>
    </row>
    <row r="16" spans="1:8" ht="14.25" customHeight="1" x14ac:dyDescent="0.25">
      <c r="A16" s="748" t="s">
        <v>1085</v>
      </c>
      <c r="B16" s="862"/>
      <c r="C16" s="862"/>
      <c r="D16" s="863">
        <f t="shared" si="0"/>
        <v>0</v>
      </c>
      <c r="E16" s="862"/>
      <c r="F16" s="862"/>
      <c r="G16" s="863">
        <f t="shared" si="1"/>
        <v>0</v>
      </c>
    </row>
    <row r="17" spans="1:7" ht="14.25" customHeight="1" x14ac:dyDescent="0.25">
      <c r="A17" s="748" t="s">
        <v>1085</v>
      </c>
      <c r="B17" s="862"/>
      <c r="C17" s="862"/>
      <c r="D17" s="863">
        <f t="shared" si="0"/>
        <v>0</v>
      </c>
      <c r="E17" s="862"/>
      <c r="F17" s="862"/>
      <c r="G17" s="863">
        <f t="shared" si="1"/>
        <v>0</v>
      </c>
    </row>
    <row r="18" spans="1:7" ht="14.25" customHeight="1" x14ac:dyDescent="0.25">
      <c r="A18" s="748" t="s">
        <v>1085</v>
      </c>
      <c r="B18" s="862"/>
      <c r="C18" s="862"/>
      <c r="D18" s="863">
        <f t="shared" si="0"/>
        <v>0</v>
      </c>
      <c r="E18" s="862"/>
      <c r="F18" s="862"/>
      <c r="G18" s="863">
        <f t="shared" si="1"/>
        <v>0</v>
      </c>
    </row>
    <row r="19" spans="1:7" ht="14.25" customHeight="1" x14ac:dyDescent="0.25">
      <c r="A19" s="748"/>
      <c r="B19" s="862"/>
      <c r="C19" s="862"/>
      <c r="D19" s="863">
        <f t="shared" si="0"/>
        <v>0</v>
      </c>
      <c r="E19" s="862"/>
      <c r="F19" s="862"/>
      <c r="G19" s="863">
        <f t="shared" si="1"/>
        <v>0</v>
      </c>
    </row>
    <row r="20" spans="1:7" ht="14.25" customHeight="1" x14ac:dyDescent="0.25">
      <c r="A20" s="748"/>
      <c r="B20" s="862"/>
      <c r="C20" s="862"/>
      <c r="D20" s="863">
        <f t="shared" si="0"/>
        <v>0</v>
      </c>
      <c r="E20" s="862"/>
      <c r="F20" s="862"/>
      <c r="G20" s="863">
        <f t="shared" si="1"/>
        <v>0</v>
      </c>
    </row>
    <row r="21" spans="1:7" ht="14.25" customHeight="1" x14ac:dyDescent="0.25">
      <c r="A21" s="859" t="s">
        <v>1090</v>
      </c>
      <c r="B21" s="860">
        <f t="shared" ref="B21:G21" si="2">SUM(B22:B24)</f>
        <v>0</v>
      </c>
      <c r="C21" s="860">
        <f t="shared" si="2"/>
        <v>0</v>
      </c>
      <c r="D21" s="860">
        <f t="shared" si="2"/>
        <v>0</v>
      </c>
      <c r="E21" s="860">
        <f t="shared" si="2"/>
        <v>0</v>
      </c>
      <c r="F21" s="860">
        <f t="shared" si="2"/>
        <v>0</v>
      </c>
      <c r="G21" s="860">
        <f t="shared" si="2"/>
        <v>0</v>
      </c>
    </row>
    <row r="22" spans="1:7" ht="14.25" customHeight="1" x14ac:dyDescent="0.25">
      <c r="A22" s="748" t="s">
        <v>1085</v>
      </c>
      <c r="B22" s="862"/>
      <c r="C22" s="862"/>
      <c r="D22" s="863">
        <f>B22+C22</f>
        <v>0</v>
      </c>
      <c r="E22" s="862"/>
      <c r="F22" s="862"/>
      <c r="G22" s="863">
        <f>D22-E22</f>
        <v>0</v>
      </c>
    </row>
    <row r="23" spans="1:7" ht="14.25" customHeight="1" x14ac:dyDescent="0.25">
      <c r="A23" s="748" t="s">
        <v>1085</v>
      </c>
      <c r="B23" s="862"/>
      <c r="C23" s="862"/>
      <c r="D23" s="863">
        <f>B23+C23</f>
        <v>0</v>
      </c>
      <c r="E23" s="862"/>
      <c r="F23" s="862"/>
      <c r="G23" s="863">
        <f>D23-E23</f>
        <v>0</v>
      </c>
    </row>
    <row r="24" spans="1:7" ht="14.25" customHeight="1" x14ac:dyDescent="0.25">
      <c r="A24" s="748"/>
      <c r="B24" s="862"/>
      <c r="C24" s="862"/>
      <c r="D24" s="863">
        <f>B24+C24</f>
        <v>0</v>
      </c>
      <c r="E24" s="862"/>
      <c r="F24" s="862"/>
      <c r="G24" s="863">
        <f>D24-E24</f>
        <v>0</v>
      </c>
    </row>
    <row r="25" spans="1:7" ht="14.25" customHeight="1" x14ac:dyDescent="0.25">
      <c r="A25" s="859" t="s">
        <v>1089</v>
      </c>
      <c r="B25" s="860">
        <f t="shared" ref="B25:G25" si="3">SUM(B26:B28)</f>
        <v>0</v>
      </c>
      <c r="C25" s="860">
        <f t="shared" si="3"/>
        <v>0</v>
      </c>
      <c r="D25" s="860">
        <f t="shared" si="3"/>
        <v>0</v>
      </c>
      <c r="E25" s="860">
        <f t="shared" si="3"/>
        <v>0</v>
      </c>
      <c r="F25" s="860">
        <f t="shared" si="3"/>
        <v>0</v>
      </c>
      <c r="G25" s="860">
        <f t="shared" si="3"/>
        <v>0</v>
      </c>
    </row>
    <row r="26" spans="1:7" ht="14.25" customHeight="1" x14ac:dyDescent="0.25">
      <c r="A26" s="748" t="s">
        <v>1085</v>
      </c>
      <c r="B26" s="862"/>
      <c r="C26" s="862"/>
      <c r="D26" s="863">
        <f>B26+C26</f>
        <v>0</v>
      </c>
      <c r="E26" s="862"/>
      <c r="F26" s="862"/>
      <c r="G26" s="863">
        <f>D26-E26</f>
        <v>0</v>
      </c>
    </row>
    <row r="27" spans="1:7" ht="14.25" customHeight="1" x14ac:dyDescent="0.25">
      <c r="A27" s="748" t="s">
        <v>1085</v>
      </c>
      <c r="B27" s="862"/>
      <c r="C27" s="862"/>
      <c r="D27" s="863"/>
      <c r="E27" s="862"/>
      <c r="F27" s="862"/>
      <c r="G27" s="863"/>
    </row>
    <row r="28" spans="1:7" ht="14.25" customHeight="1" x14ac:dyDescent="0.25">
      <c r="A28" s="748"/>
      <c r="B28" s="862"/>
      <c r="C28" s="862"/>
      <c r="D28" s="863">
        <f>B28+C28</f>
        <v>0</v>
      </c>
      <c r="E28" s="862"/>
      <c r="F28" s="862"/>
      <c r="G28" s="863">
        <f>D28-E28</f>
        <v>0</v>
      </c>
    </row>
    <row r="29" spans="1:7" ht="14.25" customHeight="1" x14ac:dyDescent="0.25">
      <c r="A29" s="859" t="s">
        <v>1088</v>
      </c>
      <c r="B29" s="860">
        <f t="shared" ref="B29:G29" si="4">SUM(B30:B33)</f>
        <v>0</v>
      </c>
      <c r="C29" s="860">
        <f t="shared" si="4"/>
        <v>0</v>
      </c>
      <c r="D29" s="860">
        <f t="shared" si="4"/>
        <v>0</v>
      </c>
      <c r="E29" s="860">
        <f t="shared" si="4"/>
        <v>0</v>
      </c>
      <c r="F29" s="860">
        <f t="shared" si="4"/>
        <v>0</v>
      </c>
      <c r="G29" s="860">
        <f t="shared" si="4"/>
        <v>0</v>
      </c>
    </row>
    <row r="30" spans="1:7" ht="14.25" customHeight="1" x14ac:dyDescent="0.25">
      <c r="A30" s="748" t="s">
        <v>1085</v>
      </c>
      <c r="B30" s="862"/>
      <c r="C30" s="862"/>
      <c r="D30" s="863">
        <f>B30+C30</f>
        <v>0</v>
      </c>
      <c r="E30" s="862"/>
      <c r="F30" s="862"/>
      <c r="G30" s="863">
        <f>D30-E30</f>
        <v>0</v>
      </c>
    </row>
    <row r="31" spans="1:7" ht="14.25" customHeight="1" x14ac:dyDescent="0.25">
      <c r="A31" s="748" t="s">
        <v>1085</v>
      </c>
      <c r="B31" s="862"/>
      <c r="C31" s="862"/>
      <c r="D31" s="863">
        <f>B31+C31</f>
        <v>0</v>
      </c>
      <c r="E31" s="862"/>
      <c r="F31" s="862"/>
      <c r="G31" s="863">
        <f>D31-E31</f>
        <v>0</v>
      </c>
    </row>
    <row r="32" spans="1:7" ht="14.25" customHeight="1" x14ac:dyDescent="0.25">
      <c r="A32" s="748"/>
      <c r="B32" s="862"/>
      <c r="C32" s="862"/>
      <c r="D32" s="863">
        <f>B32+C32</f>
        <v>0</v>
      </c>
      <c r="E32" s="862"/>
      <c r="F32" s="862"/>
      <c r="G32" s="863">
        <f>D32-E32</f>
        <v>0</v>
      </c>
    </row>
    <row r="33" spans="1:7" ht="14.25" customHeight="1" x14ac:dyDescent="0.25">
      <c r="A33" s="748"/>
      <c r="B33" s="862"/>
      <c r="C33" s="862"/>
      <c r="D33" s="863">
        <f>B33+C33</f>
        <v>0</v>
      </c>
      <c r="E33" s="862"/>
      <c r="F33" s="862"/>
      <c r="G33" s="863">
        <f>D33-E33</f>
        <v>0</v>
      </c>
    </row>
    <row r="34" spans="1:7" ht="14.25" customHeight="1" x14ac:dyDescent="0.25">
      <c r="A34" s="859" t="s">
        <v>1087</v>
      </c>
      <c r="B34" s="860">
        <f t="shared" ref="B34:G34" si="5">SUM(B35:B38)</f>
        <v>0</v>
      </c>
      <c r="C34" s="860">
        <f t="shared" si="5"/>
        <v>0</v>
      </c>
      <c r="D34" s="860">
        <f t="shared" si="5"/>
        <v>0</v>
      </c>
      <c r="E34" s="860">
        <f t="shared" si="5"/>
        <v>0</v>
      </c>
      <c r="F34" s="860">
        <f t="shared" si="5"/>
        <v>0</v>
      </c>
      <c r="G34" s="860">
        <f t="shared" si="5"/>
        <v>0</v>
      </c>
    </row>
    <row r="35" spans="1:7" ht="14.25" customHeight="1" x14ac:dyDescent="0.25">
      <c r="A35" s="748" t="s">
        <v>1085</v>
      </c>
      <c r="B35" s="862"/>
      <c r="C35" s="862"/>
      <c r="D35" s="863">
        <f>B35+C35</f>
        <v>0</v>
      </c>
      <c r="E35" s="862"/>
      <c r="F35" s="862"/>
      <c r="G35" s="863">
        <f>D35-E35</f>
        <v>0</v>
      </c>
    </row>
    <row r="36" spans="1:7" ht="14.25" customHeight="1" x14ac:dyDescent="0.25">
      <c r="A36" s="748" t="s">
        <v>1085</v>
      </c>
      <c r="B36" s="862"/>
      <c r="C36" s="862"/>
      <c r="D36" s="863">
        <f>B36+C36</f>
        <v>0</v>
      </c>
      <c r="E36" s="862"/>
      <c r="F36" s="862"/>
      <c r="G36" s="863">
        <f>D36-E36</f>
        <v>0</v>
      </c>
    </row>
    <row r="37" spans="1:7" ht="14.25" customHeight="1" x14ac:dyDescent="0.25">
      <c r="A37" s="748"/>
      <c r="B37" s="862"/>
      <c r="C37" s="862"/>
      <c r="D37" s="863">
        <f>B37+C37</f>
        <v>0</v>
      </c>
      <c r="E37" s="862"/>
      <c r="F37" s="862"/>
      <c r="G37" s="863">
        <f>D37-E37</f>
        <v>0</v>
      </c>
    </row>
    <row r="38" spans="1:7" ht="14.25" customHeight="1" x14ac:dyDescent="0.25">
      <c r="A38" s="748"/>
      <c r="B38" s="862"/>
      <c r="C38" s="862"/>
      <c r="D38" s="863">
        <f>B38+C38</f>
        <v>0</v>
      </c>
      <c r="E38" s="862"/>
      <c r="F38" s="862"/>
      <c r="G38" s="863">
        <f>D38-E38</f>
        <v>0</v>
      </c>
    </row>
    <row r="39" spans="1:7" ht="14.25" customHeight="1" x14ac:dyDescent="0.25">
      <c r="A39" s="859" t="s">
        <v>1086</v>
      </c>
      <c r="B39" s="865">
        <f t="shared" ref="B39:G39" si="6">SUM(B40:B42)</f>
        <v>0</v>
      </c>
      <c r="C39" s="865">
        <f t="shared" si="6"/>
        <v>0</v>
      </c>
      <c r="D39" s="865">
        <f t="shared" si="6"/>
        <v>0</v>
      </c>
      <c r="E39" s="865">
        <f t="shared" si="6"/>
        <v>0</v>
      </c>
      <c r="F39" s="865">
        <f t="shared" si="6"/>
        <v>0</v>
      </c>
      <c r="G39" s="865">
        <f t="shared" si="6"/>
        <v>0</v>
      </c>
    </row>
    <row r="40" spans="1:7" ht="14.25" customHeight="1" x14ac:dyDescent="0.25">
      <c r="A40" s="748" t="s">
        <v>1085</v>
      </c>
      <c r="B40" s="862"/>
      <c r="C40" s="862"/>
      <c r="D40" s="863">
        <f>B40+C40</f>
        <v>0</v>
      </c>
      <c r="E40" s="862"/>
      <c r="F40" s="862"/>
      <c r="G40" s="863">
        <f>D40-E40</f>
        <v>0</v>
      </c>
    </row>
    <row r="41" spans="1:7" ht="14.25" customHeight="1" x14ac:dyDescent="0.25">
      <c r="A41" s="748" t="s">
        <v>1085</v>
      </c>
      <c r="B41" s="862"/>
      <c r="C41" s="862"/>
      <c r="D41" s="863">
        <f>B41+C41</f>
        <v>0</v>
      </c>
      <c r="E41" s="862"/>
      <c r="F41" s="862"/>
      <c r="G41" s="863">
        <f>D41-E41</f>
        <v>0</v>
      </c>
    </row>
    <row r="42" spans="1:7" ht="15.75" thickBot="1" x14ac:dyDescent="0.3">
      <c r="A42" s="859"/>
      <c r="B42" s="865"/>
      <c r="C42" s="865"/>
      <c r="D42" s="860">
        <f>B42+C42</f>
        <v>0</v>
      </c>
      <c r="E42" s="865"/>
      <c r="F42" s="865"/>
      <c r="G42" s="860">
        <f>D42-E42</f>
        <v>0</v>
      </c>
    </row>
    <row r="43" spans="1:7" ht="15.75" thickBot="1" x14ac:dyDescent="0.3">
      <c r="A43" s="274" t="s">
        <v>625</v>
      </c>
      <c r="B43" s="746">
        <f t="shared" ref="B43:G43" si="7">B11+B21+B25+B29+B34+B39</f>
        <v>55323720</v>
      </c>
      <c r="C43" s="746">
        <f t="shared" si="7"/>
        <v>11444656.140000001</v>
      </c>
      <c r="D43" s="746">
        <f t="shared" si="7"/>
        <v>66768376.140000001</v>
      </c>
      <c r="E43" s="746">
        <f t="shared" si="7"/>
        <v>62149502.140000008</v>
      </c>
      <c r="F43" s="746">
        <f t="shared" si="7"/>
        <v>61804468.760000005</v>
      </c>
      <c r="G43" s="746">
        <f t="shared" si="7"/>
        <v>4618873.9999999925</v>
      </c>
    </row>
    <row r="44" spans="1:7" x14ac:dyDescent="0.25">
      <c r="A44" s="486" t="s">
        <v>257</v>
      </c>
      <c r="B44" s="866"/>
      <c r="C44" s="866"/>
      <c r="D44" s="866"/>
      <c r="E44" s="866"/>
      <c r="F44" s="866"/>
      <c r="G44" s="866"/>
    </row>
    <row r="45" spans="1:7" x14ac:dyDescent="0.25">
      <c r="A45" s="426"/>
      <c r="B45" s="866"/>
      <c r="C45" s="866"/>
      <c r="D45" s="866"/>
      <c r="E45" s="866"/>
      <c r="F45" s="866"/>
      <c r="G45" s="866"/>
    </row>
    <row r="46" spans="1:7" x14ac:dyDescent="0.25">
      <c r="A46" s="426"/>
      <c r="B46" s="866"/>
      <c r="C46" s="866"/>
      <c r="D46" s="866"/>
      <c r="E46" s="866"/>
      <c r="F46" s="866"/>
      <c r="G46" s="866"/>
    </row>
    <row r="47" spans="1:7" x14ac:dyDescent="0.25">
      <c r="A47" s="426"/>
      <c r="B47" s="866"/>
      <c r="C47" s="866"/>
      <c r="D47" s="866"/>
      <c r="E47" s="866"/>
      <c r="F47" s="866"/>
      <c r="G47" s="866"/>
    </row>
    <row r="48" spans="1:7" x14ac:dyDescent="0.25">
      <c r="A48" s="867"/>
      <c r="B48" s="868"/>
      <c r="C48" s="868"/>
      <c r="D48" s="868"/>
      <c r="E48" s="868"/>
      <c r="F48" s="868"/>
      <c r="G48" s="868"/>
    </row>
  </sheetData>
  <mergeCells count="8">
    <mergeCell ref="A7:A8"/>
    <mergeCell ref="A1:G1"/>
    <mergeCell ref="A2:G2"/>
    <mergeCell ref="A4:G4"/>
    <mergeCell ref="A5:G5"/>
    <mergeCell ref="B6:D6"/>
    <mergeCell ref="A3:H3"/>
    <mergeCell ref="E6:G6"/>
  </mergeCells>
  <pageMargins left="0.70866141732283472" right="0.31496062992125984" top="0.55118110236220474" bottom="0.74803149606299213" header="0.31496062992125984" footer="0.31496062992125984"/>
  <pageSetup scale="92" orientation="portrait" horizontalDpi="1200" verticalDpi="12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="90" zoomScaleNormal="100" zoomScaleSheetLayoutView="90" workbookViewId="0">
      <selection activeCell="A4" sqref="A4:E4"/>
    </sheetView>
  </sheetViews>
  <sheetFormatPr baseColWidth="10" defaultColWidth="11.28515625" defaultRowHeight="16.5" x14ac:dyDescent="0.3"/>
  <cols>
    <col min="1" max="1" width="1.85546875" style="331" customWidth="1"/>
    <col min="2" max="2" width="34.7109375" style="41" customWidth="1"/>
    <col min="3" max="3" width="20.85546875" style="41" customWidth="1"/>
    <col min="4" max="4" width="25.7109375" style="41" customWidth="1"/>
    <col min="5" max="5" width="19.85546875" style="41" customWidth="1"/>
    <col min="6" max="16384" width="11.28515625" style="41"/>
  </cols>
  <sheetData>
    <row r="1" spans="1:7" ht="16.5" customHeight="1" x14ac:dyDescent="0.3">
      <c r="A1" s="1336" t="s">
        <v>936</v>
      </c>
      <c r="B1" s="1336"/>
      <c r="C1" s="1336"/>
      <c r="D1" s="1336"/>
      <c r="E1" s="1336"/>
    </row>
    <row r="2" spans="1:7" x14ac:dyDescent="0.3">
      <c r="A2" s="1337" t="s">
        <v>937</v>
      </c>
      <c r="B2" s="1337"/>
      <c r="C2" s="1337"/>
      <c r="D2" s="1337"/>
      <c r="E2" s="1337"/>
    </row>
    <row r="3" spans="1:7" x14ac:dyDescent="0.3">
      <c r="A3" s="1159" t="str">
        <f>'ETCA-I-01'!A3:G3</f>
        <v>Centro de Evaluacion y Control de Confianza del Estado de Sonora</v>
      </c>
      <c r="B3" s="1159"/>
      <c r="C3" s="1159"/>
      <c r="D3" s="1159"/>
      <c r="E3" s="1159"/>
      <c r="G3" s="329"/>
    </row>
    <row r="4" spans="1:7" x14ac:dyDescent="0.3">
      <c r="A4" s="1337" t="str">
        <f>'ETCA-I-03'!A4:D4</f>
        <v>Del 01 de Enero  al 31 de Diciembre de 2018</v>
      </c>
      <c r="B4" s="1337"/>
      <c r="C4" s="1337"/>
      <c r="D4" s="1337"/>
      <c r="E4" s="1337"/>
    </row>
    <row r="5" spans="1:7" x14ac:dyDescent="0.3">
      <c r="A5" s="671"/>
      <c r="B5" s="671"/>
      <c r="C5" s="671" t="s">
        <v>938</v>
      </c>
      <c r="D5" s="4"/>
      <c r="E5" s="330"/>
    </row>
    <row r="6" spans="1:7" ht="6.75" customHeight="1" thickBot="1" x14ac:dyDescent="0.35"/>
    <row r="7" spans="1:7" s="332" customFormat="1" ht="17.25" customHeight="1" x14ac:dyDescent="0.25">
      <c r="A7" s="1338"/>
      <c r="B7" s="1339"/>
      <c r="C7" s="672"/>
      <c r="D7" s="672"/>
      <c r="E7" s="345"/>
    </row>
    <row r="8" spans="1:7" s="332" customFormat="1" ht="20.25" customHeight="1" x14ac:dyDescent="0.25">
      <c r="A8" s="334"/>
      <c r="B8" s="344" t="s">
        <v>939</v>
      </c>
      <c r="C8" s="333"/>
      <c r="D8" s="333"/>
      <c r="E8" s="335"/>
      <c r="F8" s="336"/>
    </row>
    <row r="9" spans="1:7" s="332" customFormat="1" ht="20.25" customHeight="1" x14ac:dyDescent="0.25">
      <c r="A9" s="337"/>
      <c r="C9" s="333"/>
      <c r="D9" s="333"/>
      <c r="E9" s="335"/>
      <c r="F9" s="336"/>
    </row>
    <row r="10" spans="1:7" s="332" customFormat="1" ht="27.75" customHeight="1" x14ac:dyDescent="0.25">
      <c r="A10" s="489"/>
      <c r="B10" s="496" t="s">
        <v>940</v>
      </c>
      <c r="C10" s="493"/>
      <c r="D10" s="488" t="s">
        <v>941</v>
      </c>
      <c r="E10" s="490" t="s">
        <v>942</v>
      </c>
      <c r="F10" s="336"/>
    </row>
    <row r="11" spans="1:7" s="332" customFormat="1" ht="20.25" customHeight="1" x14ac:dyDescent="0.25">
      <c r="A11" s="334"/>
      <c r="C11" s="494"/>
      <c r="D11" s="491"/>
      <c r="E11" s="335"/>
      <c r="F11" s="336"/>
    </row>
    <row r="12" spans="1:7" s="332" customFormat="1" ht="20.25" customHeight="1" x14ac:dyDescent="0.25">
      <c r="A12" s="337"/>
      <c r="C12" s="494"/>
      <c r="D12" s="491"/>
      <c r="E12" s="335"/>
      <c r="F12" s="336"/>
    </row>
    <row r="13" spans="1:7" x14ac:dyDescent="0.3">
      <c r="A13" s="338"/>
      <c r="C13" s="495"/>
      <c r="D13" s="492"/>
      <c r="E13" s="339"/>
      <c r="F13" s="17"/>
    </row>
    <row r="14" spans="1:7" x14ac:dyDescent="0.3">
      <c r="A14" s="338"/>
      <c r="B14" s="17"/>
      <c r="C14" s="495"/>
      <c r="D14" s="492"/>
      <c r="E14" s="339"/>
      <c r="F14" s="17"/>
    </row>
    <row r="15" spans="1:7" x14ac:dyDescent="0.3">
      <c r="A15" s="338"/>
      <c r="B15" s="17"/>
      <c r="C15" s="495"/>
      <c r="D15" s="492"/>
      <c r="E15" s="339"/>
      <c r="F15" s="17"/>
    </row>
    <row r="16" spans="1:7" x14ac:dyDescent="0.3">
      <c r="A16" s="338"/>
      <c r="B16" s="17"/>
      <c r="C16" s="495"/>
      <c r="D16" s="492"/>
      <c r="E16" s="339"/>
      <c r="F16" s="17"/>
    </row>
    <row r="17" spans="1:6" x14ac:dyDescent="0.3">
      <c r="A17" s="338"/>
      <c r="B17" s="854" t="s">
        <v>1238</v>
      </c>
      <c r="C17" s="495"/>
      <c r="D17" s="492"/>
      <c r="E17" s="339"/>
      <c r="F17" s="17"/>
    </row>
    <row r="18" spans="1:6" x14ac:dyDescent="0.3">
      <c r="A18" s="338"/>
      <c r="B18" s="854" t="s">
        <v>1239</v>
      </c>
      <c r="C18" s="495"/>
      <c r="D18" s="492"/>
      <c r="E18" s="339"/>
      <c r="F18" s="17"/>
    </row>
    <row r="19" spans="1:6" x14ac:dyDescent="0.3">
      <c r="A19" s="338"/>
      <c r="B19" s="17"/>
      <c r="C19" s="495"/>
      <c r="D19" s="492"/>
      <c r="E19" s="339"/>
      <c r="F19" s="17"/>
    </row>
    <row r="20" spans="1:6" x14ac:dyDescent="0.3">
      <c r="A20" s="338"/>
      <c r="B20" s="17"/>
      <c r="C20" s="495"/>
      <c r="D20" s="492"/>
      <c r="E20" s="339"/>
      <c r="F20" s="17"/>
    </row>
    <row r="21" spans="1:6" x14ac:dyDescent="0.3">
      <c r="A21" s="338"/>
      <c r="B21" s="17"/>
      <c r="C21" s="495"/>
      <c r="D21" s="492"/>
      <c r="E21" s="339"/>
      <c r="F21" s="17"/>
    </row>
    <row r="22" spans="1:6" x14ac:dyDescent="0.3">
      <c r="A22" s="338"/>
      <c r="B22" s="17"/>
      <c r="C22" s="495"/>
      <c r="D22" s="492"/>
      <c r="E22" s="339"/>
      <c r="F22" s="17"/>
    </row>
    <row r="23" spans="1:6" x14ac:dyDescent="0.3">
      <c r="A23" s="338"/>
      <c r="B23" s="17"/>
      <c r="C23" s="495"/>
      <c r="D23" s="492"/>
      <c r="E23" s="339"/>
      <c r="F23" s="17"/>
    </row>
    <row r="24" spans="1:6" x14ac:dyDescent="0.3">
      <c r="A24" s="338"/>
      <c r="B24" s="17"/>
      <c r="C24" s="495"/>
      <c r="D24" s="492"/>
      <c r="E24" s="339"/>
      <c r="F24" s="17"/>
    </row>
    <row r="25" spans="1:6" x14ac:dyDescent="0.3">
      <c r="A25" s="338"/>
      <c r="B25" s="17"/>
      <c r="C25" s="495"/>
      <c r="D25" s="492"/>
      <c r="E25" s="339"/>
      <c r="F25" s="17"/>
    </row>
    <row r="26" spans="1:6" x14ac:dyDescent="0.3">
      <c r="A26" s="338"/>
      <c r="B26" s="17"/>
      <c r="C26" s="495"/>
      <c r="D26" s="492"/>
      <c r="E26" s="339"/>
      <c r="F26" s="17"/>
    </row>
    <row r="27" spans="1:6" x14ac:dyDescent="0.3">
      <c r="A27" s="338"/>
      <c r="B27" s="17"/>
      <c r="C27" s="495"/>
      <c r="D27" s="492"/>
      <c r="E27" s="339"/>
      <c r="F27" s="17"/>
    </row>
    <row r="28" spans="1:6" x14ac:dyDescent="0.3">
      <c r="A28" s="338"/>
      <c r="B28" s="17"/>
      <c r="C28" s="495"/>
      <c r="D28" s="492"/>
      <c r="E28" s="339"/>
      <c r="F28" s="17"/>
    </row>
    <row r="29" spans="1:6" x14ac:dyDescent="0.3">
      <c r="A29" s="338"/>
      <c r="B29" s="17"/>
      <c r="C29" s="495"/>
      <c r="D29" s="492"/>
      <c r="E29" s="339"/>
      <c r="F29" s="17"/>
    </row>
    <row r="30" spans="1:6" x14ac:dyDescent="0.3">
      <c r="A30" s="338"/>
      <c r="B30" s="17"/>
      <c r="C30" s="495"/>
      <c r="D30" s="492"/>
      <c r="E30" s="339"/>
      <c r="F30" s="17"/>
    </row>
    <row r="31" spans="1:6" x14ac:dyDescent="0.3">
      <c r="A31" s="338"/>
      <c r="B31" s="17"/>
      <c r="C31" s="495"/>
      <c r="D31" s="492"/>
      <c r="E31" s="339"/>
      <c r="F31" s="17"/>
    </row>
    <row r="32" spans="1:6" x14ac:dyDescent="0.3">
      <c r="A32" s="338"/>
      <c r="B32" s="17"/>
      <c r="C32" s="495"/>
      <c r="D32" s="492"/>
      <c r="E32" s="339"/>
      <c r="F32" s="17"/>
    </row>
    <row r="33" spans="1:6" x14ac:dyDescent="0.3">
      <c r="A33" s="338"/>
      <c r="B33" s="17"/>
      <c r="C33" s="495"/>
      <c r="D33" s="492"/>
      <c r="E33" s="339"/>
      <c r="F33" s="17"/>
    </row>
    <row r="34" spans="1:6" x14ac:dyDescent="0.3">
      <c r="A34" s="338"/>
      <c r="B34" s="17"/>
      <c r="C34" s="495"/>
      <c r="D34" s="492"/>
      <c r="E34" s="339"/>
      <c r="F34" s="17"/>
    </row>
    <row r="35" spans="1:6" ht="17.25" thickBot="1" x14ac:dyDescent="0.35">
      <c r="A35" s="340"/>
      <c r="B35" s="341"/>
      <c r="C35" s="495"/>
      <c r="D35" s="492"/>
      <c r="E35" s="339"/>
      <c r="F35" s="17"/>
    </row>
    <row r="36" spans="1:6" ht="25.5" x14ac:dyDescent="0.35">
      <c r="A36" s="342" t="s">
        <v>943</v>
      </c>
      <c r="B36" s="41" t="s">
        <v>944</v>
      </c>
      <c r="C36" s="497"/>
      <c r="D36" s="497"/>
      <c r="E36" s="497"/>
      <c r="F36" s="17"/>
    </row>
    <row r="37" spans="1:6" x14ac:dyDescent="0.3">
      <c r="B37" s="41" t="s">
        <v>945</v>
      </c>
      <c r="C37" s="17"/>
      <c r="D37" s="17"/>
      <c r="E37" s="17"/>
      <c r="F37" s="17"/>
    </row>
    <row r="38" spans="1:6" x14ac:dyDescent="0.3">
      <c r="A38" s="412" t="s">
        <v>86</v>
      </c>
      <c r="C38" s="343"/>
      <c r="D38" s="343"/>
      <c r="E38" s="17"/>
      <c r="F38" s="17"/>
    </row>
    <row r="39" spans="1:6" ht="10.5" customHeight="1" x14ac:dyDescent="0.3">
      <c r="A39" s="498"/>
      <c r="B39" s="343"/>
      <c r="C39" s="343"/>
      <c r="D39" s="343"/>
      <c r="E39" s="17"/>
    </row>
    <row r="40" spans="1:6" x14ac:dyDescent="0.3">
      <c r="A40" s="498"/>
      <c r="B40" s="17"/>
      <c r="C40" s="17"/>
      <c r="D40" s="17"/>
      <c r="E40" s="17"/>
    </row>
    <row r="42" spans="1:6" x14ac:dyDescent="0.3">
      <c r="A42" s="412"/>
    </row>
    <row r="43" spans="1:6" x14ac:dyDescent="0.3">
      <c r="A43" s="412"/>
    </row>
  </sheetData>
  <mergeCells count="5">
    <mergeCell ref="A1:E1"/>
    <mergeCell ref="A2:E2"/>
    <mergeCell ref="A3:E3"/>
    <mergeCell ref="A4:E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scale="94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J40"/>
  <sheetViews>
    <sheetView view="pageBreakPreview" zoomScaleNormal="100" zoomScaleSheetLayoutView="100" workbookViewId="0">
      <selection activeCell="B3" sqref="B3:E3"/>
    </sheetView>
  </sheetViews>
  <sheetFormatPr baseColWidth="10" defaultColWidth="11.28515625" defaultRowHeight="16.5" x14ac:dyDescent="0.3"/>
  <cols>
    <col min="1" max="1" width="4.28515625" style="104" customWidth="1"/>
    <col min="2" max="2" width="41" style="86" customWidth="1"/>
    <col min="3" max="5" width="15.7109375" style="86" customWidth="1"/>
    <col min="6" max="6" width="11.28515625" style="86"/>
    <col min="7" max="7" width="12.28515625" style="86" bestFit="1" customWidth="1"/>
    <col min="8" max="16384" width="11.28515625" style="86"/>
  </cols>
  <sheetData>
    <row r="1" spans="1:7" x14ac:dyDescent="0.3">
      <c r="A1" s="636"/>
      <c r="B1" s="1340" t="s">
        <v>25</v>
      </c>
      <c r="C1" s="1340"/>
      <c r="D1" s="1340"/>
      <c r="E1" s="1340"/>
    </row>
    <row r="2" spans="1:7" x14ac:dyDescent="0.3">
      <c r="A2" s="298"/>
      <c r="B2" s="1318" t="s">
        <v>946</v>
      </c>
      <c r="C2" s="1318"/>
      <c r="D2" s="1318"/>
      <c r="E2" s="1318"/>
    </row>
    <row r="3" spans="1:7" x14ac:dyDescent="0.3">
      <c r="A3" s="637"/>
      <c r="B3" s="1341" t="str">
        <f>'ETCA-I-01'!A3</f>
        <v>Centro de Evaluacion y Control de Confianza del Estado de Sonora</v>
      </c>
      <c r="C3" s="1341"/>
      <c r="D3" s="1341"/>
      <c r="E3" s="1341"/>
      <c r="G3" s="346"/>
    </row>
    <row r="4" spans="1:7" x14ac:dyDescent="0.3">
      <c r="A4" s="1342" t="str">
        <f>'ETCA-I-03'!A4</f>
        <v>Del 01 de Enero  al 31 de Diciembre de 2018</v>
      </c>
      <c r="B4" s="1342"/>
      <c r="C4" s="1342"/>
      <c r="D4" s="1342"/>
      <c r="E4" s="1342"/>
    </row>
    <row r="5" spans="1:7" x14ac:dyDescent="0.3">
      <c r="A5" s="663"/>
      <c r="B5" s="1318" t="s">
        <v>947</v>
      </c>
      <c r="C5" s="1318"/>
      <c r="D5" s="638"/>
      <c r="E5" s="298"/>
    </row>
    <row r="6" spans="1:7" ht="6.75" customHeight="1" thickBot="1" x14ac:dyDescent="0.35">
      <c r="A6" s="636"/>
      <c r="B6" s="639"/>
      <c r="C6" s="639"/>
      <c r="D6" s="639"/>
      <c r="E6" s="639"/>
    </row>
    <row r="7" spans="1:7" s="177" customFormat="1" x14ac:dyDescent="0.25">
      <c r="A7" s="1344" t="s">
        <v>261</v>
      </c>
      <c r="B7" s="1345"/>
      <c r="C7" s="1348" t="s">
        <v>948</v>
      </c>
      <c r="D7" s="1348" t="s">
        <v>481</v>
      </c>
      <c r="E7" s="1352" t="s">
        <v>949</v>
      </c>
    </row>
    <row r="8" spans="1:7" s="177" customFormat="1" ht="17.25" thickBot="1" x14ac:dyDescent="0.3">
      <c r="A8" s="1346"/>
      <c r="B8" s="1347"/>
      <c r="C8" s="1349"/>
      <c r="D8" s="1349"/>
      <c r="E8" s="1353"/>
    </row>
    <row r="9" spans="1:7" s="177" customFormat="1" ht="20.25" customHeight="1" x14ac:dyDescent="0.25">
      <c r="A9" s="347" t="s">
        <v>950</v>
      </c>
      <c r="B9" s="305"/>
      <c r="C9" s="315">
        <f>C10+C11</f>
        <v>55323720</v>
      </c>
      <c r="D9" s="315">
        <f>D10+D11</f>
        <v>62736080.509999998</v>
      </c>
      <c r="E9" s="315">
        <f>E10+E11</f>
        <v>62736080.509999998</v>
      </c>
      <c r="F9" s="390" t="str">
        <f>IF((C9-'ETCA-II-01'!C51)&gt;0.9,"ERROR!!!!! EL MONTO NO COINCIDE CON LO REPORTADO EN EL FORMATO ETCA-II-01 EN EL TOTAL DEVENGADO DEL ANALÍTICO DE INGRESOS","")</f>
        <v/>
      </c>
    </row>
    <row r="10" spans="1:7" s="177" customFormat="1" ht="20.25" customHeight="1" x14ac:dyDescent="0.25">
      <c r="A10" s="304"/>
      <c r="B10" s="349" t="s">
        <v>951</v>
      </c>
      <c r="C10" s="935"/>
      <c r="D10" s="934"/>
      <c r="G10" s="942"/>
    </row>
    <row r="11" spans="1:7" s="177" customFormat="1" ht="20.25" customHeight="1" x14ac:dyDescent="0.25">
      <c r="A11" s="304"/>
      <c r="B11" s="349" t="s">
        <v>952</v>
      </c>
      <c r="C11" s="306">
        <f>'ETCA-II-01'!C51</f>
        <v>55323720</v>
      </c>
      <c r="D11" s="306">
        <f>'ETCA-II-01'!F24</f>
        <v>62736080.509999998</v>
      </c>
      <c r="E11" s="348">
        <f>'ETCA-IV-01'!D11</f>
        <v>62736080.509999998</v>
      </c>
    </row>
    <row r="12" spans="1:7" s="177" customFormat="1" ht="20.25" customHeight="1" x14ac:dyDescent="0.25">
      <c r="A12" s="347" t="s">
        <v>953</v>
      </c>
      <c r="B12" s="349"/>
      <c r="C12" s="315">
        <f>C13+C14</f>
        <v>55323720</v>
      </c>
      <c r="D12" s="315">
        <f>D13+D14</f>
        <v>62149502.140000008</v>
      </c>
      <c r="E12" s="353">
        <f>E13+E14</f>
        <v>61804468.760000005</v>
      </c>
      <c r="F12" s="390" t="str">
        <f>IF((C12-'ETCA II-04'!B81)&gt;0.9,"ERROR!!!!! EL MONTO NO COINCIDE CON LO REPORTADO EN EL FORMATO ETCA-II-04 EN EL TOTAL DEVENGADO DEL ANALÍTICO DE INGRESOS","")</f>
        <v/>
      </c>
    </row>
    <row r="13" spans="1:7" s="177" customFormat="1" ht="20.25" customHeight="1" x14ac:dyDescent="0.25">
      <c r="A13" s="304"/>
      <c r="B13" s="349" t="s">
        <v>954</v>
      </c>
      <c r="C13" s="935"/>
      <c r="D13" s="935"/>
    </row>
    <row r="14" spans="1:7" s="177" customFormat="1" ht="20.25" customHeight="1" x14ac:dyDescent="0.25">
      <c r="A14" s="304"/>
      <c r="B14" s="349" t="s">
        <v>955</v>
      </c>
      <c r="C14" s="306">
        <f>'ETCA-II-13'!C224</f>
        <v>55323720</v>
      </c>
      <c r="D14" s="306">
        <f>'ETCA-II-13'!F224</f>
        <v>62149502.140000008</v>
      </c>
      <c r="E14" s="306">
        <f>'ETCA-II-13'!G224</f>
        <v>61804468.760000005</v>
      </c>
    </row>
    <row r="15" spans="1:7" s="177" customFormat="1" ht="20.25" customHeight="1" x14ac:dyDescent="0.25">
      <c r="A15" s="347" t="s">
        <v>956</v>
      </c>
      <c r="B15" s="349"/>
      <c r="C15" s="315">
        <f>C9-C12</f>
        <v>0</v>
      </c>
      <c r="D15" s="315">
        <f>D9-D12</f>
        <v>586578.36999998987</v>
      </c>
      <c r="E15" s="353">
        <f>E9-E12</f>
        <v>931611.74999999255</v>
      </c>
    </row>
    <row r="16" spans="1:7" s="177" customFormat="1" ht="20.25" customHeight="1" thickBot="1" x14ac:dyDescent="0.3">
      <c r="A16" s="304"/>
      <c r="B16" s="305"/>
      <c r="C16" s="306"/>
      <c r="D16" s="306"/>
      <c r="E16" s="308"/>
    </row>
    <row r="17" spans="1:6" s="177" customFormat="1" x14ac:dyDescent="0.25">
      <c r="A17" s="1344" t="s">
        <v>261</v>
      </c>
      <c r="B17" s="1345"/>
      <c r="C17" s="1348" t="s">
        <v>948</v>
      </c>
      <c r="D17" s="1348" t="s">
        <v>481</v>
      </c>
      <c r="E17" s="1350" t="s">
        <v>949</v>
      </c>
    </row>
    <row r="18" spans="1:6" s="177" customFormat="1" ht="12" customHeight="1" thickBot="1" x14ac:dyDescent="0.3">
      <c r="A18" s="1346"/>
      <c r="B18" s="1347"/>
      <c r="C18" s="1349"/>
      <c r="D18" s="1349"/>
      <c r="E18" s="1351"/>
    </row>
    <row r="19" spans="1:6" s="177" customFormat="1" ht="20.25" customHeight="1" x14ac:dyDescent="0.25">
      <c r="A19" s="347" t="s">
        <v>957</v>
      </c>
      <c r="B19" s="305"/>
      <c r="C19" s="315">
        <f>C15</f>
        <v>0</v>
      </c>
      <c r="D19" s="315">
        <f>D15</f>
        <v>586578.36999998987</v>
      </c>
      <c r="E19" s="487">
        <f>E15</f>
        <v>931611.74999999255</v>
      </c>
    </row>
    <row r="20" spans="1:6" s="177" customFormat="1" ht="20.25" customHeight="1" x14ac:dyDescent="0.25">
      <c r="A20" s="347" t="s">
        <v>958</v>
      </c>
      <c r="B20" s="305"/>
      <c r="C20" s="306"/>
      <c r="D20" s="306"/>
      <c r="E20" s="348"/>
      <c r="F20" s="390" t="str">
        <f>IF((D20-'ETCA-I-03'!C48)&gt;0.9,"ERROR!!!!! EL MONTO NO COINCIDE CON LO REPORTADO EN EL FORMATO ETCA-I-03 POR CONCEPTO DE INTERESES, COMISIONES Y GASTOS DE LA DEUDA","")</f>
        <v/>
      </c>
    </row>
    <row r="21" spans="1:6" s="177" customFormat="1" ht="20.25" customHeight="1" x14ac:dyDescent="0.25">
      <c r="A21" s="347" t="s">
        <v>959</v>
      </c>
      <c r="B21" s="305"/>
      <c r="C21" s="315">
        <f>C19-C20</f>
        <v>0</v>
      </c>
      <c r="D21" s="315">
        <f>D19-D20</f>
        <v>586578.36999998987</v>
      </c>
      <c r="E21" s="353">
        <f>E19-E20</f>
        <v>931611.74999999255</v>
      </c>
    </row>
    <row r="22" spans="1:6" s="177" customFormat="1" ht="20.25" customHeight="1" thickBot="1" x14ac:dyDescent="0.3">
      <c r="A22" s="304"/>
      <c r="B22" s="305"/>
      <c r="C22" s="321"/>
      <c r="D22" s="321"/>
      <c r="E22" s="670"/>
    </row>
    <row r="23" spans="1:6" s="177" customFormat="1" ht="28.5" customHeight="1" x14ac:dyDescent="0.25">
      <c r="A23" s="1344" t="s">
        <v>261</v>
      </c>
      <c r="B23" s="1345"/>
      <c r="C23" s="1348" t="s">
        <v>948</v>
      </c>
      <c r="D23" s="350" t="s">
        <v>481</v>
      </c>
      <c r="E23" s="1350" t="s">
        <v>949</v>
      </c>
    </row>
    <row r="24" spans="1:6" s="177" customFormat="1" ht="0.75" customHeight="1" thickBot="1" x14ac:dyDescent="0.3">
      <c r="A24" s="1346"/>
      <c r="B24" s="1347"/>
      <c r="C24" s="1349"/>
      <c r="D24" s="351"/>
      <c r="E24" s="1351"/>
    </row>
    <row r="25" spans="1:6" s="177" customFormat="1" ht="20.25" customHeight="1" x14ac:dyDescent="0.25">
      <c r="A25" s="347" t="s">
        <v>960</v>
      </c>
      <c r="B25" s="305"/>
      <c r="C25" s="306"/>
      <c r="D25" s="306"/>
      <c r="E25" s="308"/>
    </row>
    <row r="26" spans="1:6" s="177" customFormat="1" ht="20.25" customHeight="1" x14ac:dyDescent="0.25">
      <c r="A26" s="347" t="s">
        <v>961</v>
      </c>
      <c r="B26" s="305"/>
      <c r="C26" s="306"/>
      <c r="D26" s="306"/>
      <c r="E26" s="308"/>
    </row>
    <row r="27" spans="1:6" s="177" customFormat="1" ht="20.25" customHeight="1" x14ac:dyDescent="0.25">
      <c r="A27" s="347" t="s">
        <v>962</v>
      </c>
      <c r="B27" s="305"/>
      <c r="C27" s="315">
        <f>C25-C26</f>
        <v>0</v>
      </c>
      <c r="D27" s="315">
        <f>D25-D26</f>
        <v>0</v>
      </c>
      <c r="E27" s="353">
        <f>E25-E26</f>
        <v>0</v>
      </c>
    </row>
    <row r="28" spans="1:6" s="177" customFormat="1" ht="20.25" customHeight="1" thickBot="1" x14ac:dyDescent="0.3">
      <c r="A28" s="664"/>
      <c r="B28" s="665"/>
      <c r="C28" s="668"/>
      <c r="D28" s="668"/>
      <c r="E28" s="352"/>
    </row>
    <row r="29" spans="1:6" s="177" customFormat="1" ht="20.25" customHeight="1" x14ac:dyDescent="0.25">
      <c r="A29" s="640" t="s">
        <v>86</v>
      </c>
      <c r="B29" s="641"/>
      <c r="C29" s="641"/>
      <c r="D29" s="641"/>
      <c r="E29" s="641"/>
    </row>
    <row r="30" spans="1:6" s="177" customFormat="1" ht="20.25" customHeight="1" x14ac:dyDescent="0.25">
      <c r="A30" s="435"/>
      <c r="B30" s="435"/>
      <c r="C30" s="435"/>
      <c r="D30" s="435"/>
      <c r="E30" s="435"/>
    </row>
    <row r="31" spans="1:6" s="177" customFormat="1" ht="18" customHeight="1" x14ac:dyDescent="0.25"/>
    <row r="32" spans="1:6" s="177" customFormat="1" ht="18" customHeight="1" x14ac:dyDescent="0.25">
      <c r="A32" s="435"/>
      <c r="B32" s="435"/>
      <c r="C32" s="435"/>
      <c r="D32" s="435"/>
      <c r="E32" s="435"/>
    </row>
    <row r="33" spans="1:10" s="177" customFormat="1" ht="18" customHeight="1" x14ac:dyDescent="0.25">
      <c r="A33" s="435"/>
      <c r="B33" s="435"/>
      <c r="C33" s="435"/>
      <c r="D33" s="435"/>
      <c r="E33" s="435"/>
    </row>
    <row r="34" spans="1:10" s="177" customFormat="1" ht="18" customHeight="1" x14ac:dyDescent="0.25">
      <c r="A34" s="435"/>
      <c r="B34" s="435"/>
      <c r="C34" s="435"/>
      <c r="D34" s="435"/>
      <c r="E34" s="435"/>
    </row>
    <row r="35" spans="1:10" ht="18" customHeight="1" x14ac:dyDescent="0.3">
      <c r="A35" s="640" t="s">
        <v>258</v>
      </c>
      <c r="B35" s="647" t="s">
        <v>963</v>
      </c>
      <c r="C35" s="641"/>
      <c r="D35" s="641"/>
      <c r="E35" s="641"/>
      <c r="J35" s="314"/>
    </row>
    <row r="36" spans="1:10" ht="49.5" customHeight="1" x14ac:dyDescent="0.3">
      <c r="A36" s="1343" t="s">
        <v>964</v>
      </c>
      <c r="B36" s="1343"/>
      <c r="C36" s="1343"/>
      <c r="D36" s="1343"/>
      <c r="E36" s="1343"/>
    </row>
    <row r="37" spans="1:10" x14ac:dyDescent="0.3">
      <c r="A37" s="637"/>
      <c r="B37" s="641"/>
      <c r="C37" s="641"/>
      <c r="D37" s="641"/>
      <c r="E37" s="641"/>
    </row>
    <row r="38" spans="1:10" ht="75" customHeight="1" x14ac:dyDescent="0.3">
      <c r="A38" s="1343" t="s">
        <v>965</v>
      </c>
      <c r="B38" s="1343"/>
      <c r="C38" s="1343"/>
      <c r="D38" s="1343"/>
      <c r="E38" s="1343"/>
    </row>
    <row r="39" spans="1:10" ht="5.25" customHeight="1" x14ac:dyDescent="0.3">
      <c r="A39" s="637"/>
      <c r="B39" s="641"/>
      <c r="C39" s="641"/>
      <c r="D39" s="641"/>
      <c r="E39" s="641"/>
    </row>
    <row r="40" spans="1:10" ht="13.5" customHeight="1" x14ac:dyDescent="0.3">
      <c r="A40" s="1343" t="s">
        <v>966</v>
      </c>
      <c r="B40" s="1343"/>
      <c r="C40" s="1343"/>
      <c r="D40" s="1343"/>
      <c r="E40" s="1343"/>
    </row>
  </sheetData>
  <sheetProtection insertHyperlinks="0"/>
  <mergeCells count="19">
    <mergeCell ref="A7:B8"/>
    <mergeCell ref="C7:C8"/>
    <mergeCell ref="E7:E8"/>
    <mergeCell ref="C17:C18"/>
    <mergeCell ref="E17:E18"/>
    <mergeCell ref="A17:B18"/>
    <mergeCell ref="D7:D8"/>
    <mergeCell ref="D17:D18"/>
    <mergeCell ref="A36:E36"/>
    <mergeCell ref="A38:E38"/>
    <mergeCell ref="A40:E40"/>
    <mergeCell ref="A23:B24"/>
    <mergeCell ref="C23:C24"/>
    <mergeCell ref="E23:E24"/>
    <mergeCell ref="B1:E1"/>
    <mergeCell ref="B2:E2"/>
    <mergeCell ref="B3:E3"/>
    <mergeCell ref="B5:C5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90"/>
  <sheetViews>
    <sheetView zoomScaleNormal="100" workbookViewId="0">
      <selection activeCell="C11" sqref="C11"/>
    </sheetView>
  </sheetViews>
  <sheetFormatPr baseColWidth="10" defaultColWidth="11.42578125" defaultRowHeight="15" x14ac:dyDescent="0.25"/>
  <cols>
    <col min="1" max="1" width="1.28515625" customWidth="1"/>
    <col min="2" max="2" width="61.7109375" customWidth="1"/>
    <col min="3" max="3" width="14.28515625" customWidth="1"/>
    <col min="4" max="4" width="13.7109375" customWidth="1"/>
    <col min="5" max="5" width="13.42578125" customWidth="1"/>
    <col min="6" max="6" width="2.42578125" customWidth="1"/>
    <col min="7" max="7" width="77.85546875" customWidth="1"/>
    <col min="8" max="8" width="14.140625" bestFit="1" customWidth="1"/>
  </cols>
  <sheetData>
    <row r="1" spans="1:6" ht="15.75" x14ac:dyDescent="0.25">
      <c r="A1" s="1092" t="s">
        <v>25</v>
      </c>
      <c r="B1" s="1092"/>
      <c r="C1" s="1092"/>
      <c r="D1" s="1092"/>
      <c r="E1" s="1092"/>
    </row>
    <row r="2" spans="1:6" ht="15.75" customHeight="1" x14ac:dyDescent="0.25">
      <c r="A2" s="1093" t="s">
        <v>967</v>
      </c>
      <c r="B2" s="1093"/>
      <c r="C2" s="1093"/>
      <c r="D2" s="1093"/>
      <c r="E2" s="1093"/>
    </row>
    <row r="3" spans="1:6" ht="16.5" customHeight="1" x14ac:dyDescent="0.25">
      <c r="A3" s="1093" t="str">
        <f>'ETCA-I-01'!A3:G3</f>
        <v>Centro de Evaluacion y Control de Confianza del Estado de Sonora</v>
      </c>
      <c r="B3" s="1093"/>
      <c r="C3" s="1093"/>
      <c r="D3" s="1093"/>
      <c r="E3" s="1093"/>
    </row>
    <row r="4" spans="1:6" ht="15.75" customHeight="1" x14ac:dyDescent="0.25">
      <c r="A4" s="1127" t="str">
        <f>'ETCA-I-03'!A4:D4</f>
        <v>Del 01 de Enero  al 31 de Diciembre de 2018</v>
      </c>
      <c r="B4" s="1127"/>
      <c r="C4" s="1127"/>
      <c r="D4" s="1127"/>
      <c r="E4" s="1127"/>
    </row>
    <row r="5" spans="1:6" ht="15.75" customHeight="1" x14ac:dyDescent="0.25">
      <c r="A5" s="1372" t="s">
        <v>89</v>
      </c>
      <c r="B5" s="1372"/>
      <c r="C5" s="1372"/>
      <c r="D5" s="1372"/>
      <c r="E5" s="1372"/>
    </row>
    <row r="6" spans="1:6" ht="15.75" customHeight="1" thickBot="1" x14ac:dyDescent="0.3">
      <c r="A6" s="678"/>
      <c r="B6" s="678"/>
      <c r="C6" s="678"/>
      <c r="D6" s="678"/>
      <c r="E6" s="678"/>
    </row>
    <row r="7" spans="1:6" x14ac:dyDescent="0.25">
      <c r="A7" s="1361" t="s">
        <v>90</v>
      </c>
      <c r="B7" s="1362"/>
      <c r="C7" s="661" t="s">
        <v>968</v>
      </c>
      <c r="D7" s="1311" t="s">
        <v>481</v>
      </c>
      <c r="E7" s="569" t="s">
        <v>969</v>
      </c>
    </row>
    <row r="8" spans="1:6" ht="15.75" thickBot="1" x14ac:dyDescent="0.3">
      <c r="A8" s="1363"/>
      <c r="B8" s="1364"/>
      <c r="C8" s="662" t="s">
        <v>630</v>
      </c>
      <c r="D8" s="1312"/>
      <c r="E8" s="520" t="s">
        <v>633</v>
      </c>
    </row>
    <row r="9" spans="1:6" ht="7.5" customHeight="1" x14ac:dyDescent="0.25">
      <c r="A9" s="679"/>
      <c r="B9" s="521"/>
      <c r="C9" s="521"/>
      <c r="D9" s="521"/>
      <c r="E9" s="521"/>
    </row>
    <row r="10" spans="1:6" x14ac:dyDescent="0.25">
      <c r="A10" s="679"/>
      <c r="B10" s="522" t="s">
        <v>970</v>
      </c>
      <c r="C10" s="925">
        <f>SUM(C11:C13)</f>
        <v>55323720</v>
      </c>
      <c r="D10" s="925">
        <f>SUM(D11:D13)</f>
        <v>62736080.509999998</v>
      </c>
      <c r="E10" s="925">
        <f>SUM(E11:E13)</f>
        <v>62736080.509999998</v>
      </c>
      <c r="F10" s="441" t="str">
        <f>IF(C10&lt;&gt;'ETCA-IV-01'!C9,"ERROR!!!!! EL MONTO NO COINCIDE CON LO REPORTADO EN EL FORMATO ETCA-IV-01 ","")</f>
        <v/>
      </c>
    </row>
    <row r="11" spans="1:6" ht="14.25" customHeight="1" x14ac:dyDescent="0.25">
      <c r="A11" s="679"/>
      <c r="B11" s="521" t="s">
        <v>971</v>
      </c>
      <c r="C11" s="926">
        <f>'ETCA-IV-01'!C11</f>
        <v>55323720</v>
      </c>
      <c r="D11" s="926">
        <f>'ETCA-IV-01'!D11</f>
        <v>62736080.509999998</v>
      </c>
      <c r="E11" s="926">
        <f>'ETCA-IV-01'!E11</f>
        <v>62736080.509999998</v>
      </c>
      <c r="F11" s="441" t="str">
        <f>IF(D10&lt;&gt;'ETCA-IV-01'!D9,"ERROR!!!!! EL MONTO NO COINCIDE CON LO REPORTADO EN EL FORMATO ETCA-IV-01 ","")</f>
        <v/>
      </c>
    </row>
    <row r="12" spans="1:6" ht="14.25" customHeight="1" x14ac:dyDescent="0.25">
      <c r="A12" s="679"/>
      <c r="B12" s="521" t="s">
        <v>972</v>
      </c>
      <c r="C12" s="926">
        <v>0</v>
      </c>
      <c r="D12" s="926"/>
      <c r="E12" s="926"/>
      <c r="F12" s="441" t="str">
        <f>IF(E10&lt;&gt;'ETCA-IV-01'!E9,"ERROR!!!!! EL MONTO NO COINCIDE CON LO REPORTADO EN EL FORMATO ETCA-IV-01 ","")</f>
        <v/>
      </c>
    </row>
    <row r="13" spans="1:6" ht="14.25" customHeight="1" x14ac:dyDescent="0.25">
      <c r="A13" s="679"/>
      <c r="B13" s="521" t="s">
        <v>973</v>
      </c>
      <c r="C13" s="926">
        <v>0</v>
      </c>
      <c r="D13" s="926">
        <v>0</v>
      </c>
      <c r="E13" s="926">
        <v>0</v>
      </c>
    </row>
    <row r="14" spans="1:6" ht="3.75" customHeight="1" x14ac:dyDescent="0.25">
      <c r="A14" s="677"/>
      <c r="B14" s="522"/>
      <c r="C14" s="927"/>
      <c r="D14" s="927"/>
      <c r="E14" s="927"/>
    </row>
    <row r="15" spans="1:6" x14ac:dyDescent="0.25">
      <c r="A15" s="677"/>
      <c r="B15" s="522" t="s">
        <v>974</v>
      </c>
      <c r="C15" s="925">
        <f>SUM(C16:C17)</f>
        <v>55323720</v>
      </c>
      <c r="D15" s="925">
        <f>SUM(D16:D17)</f>
        <v>62149502.140000008</v>
      </c>
      <c r="E15" s="925">
        <f>SUM(E16:E17)</f>
        <v>61804468.760000005</v>
      </c>
      <c r="F15" s="441" t="str">
        <f>IF(C15&lt;&gt;'ETCA-IV-01'!C12,"ERROR!!!!! EL MONTO NO COINCIDE CON LO REPORTADO EN EL FORMATO ETCA-IV-01 ","")</f>
        <v/>
      </c>
    </row>
    <row r="16" spans="1:6" ht="21" customHeight="1" x14ac:dyDescent="0.25">
      <c r="A16" s="679"/>
      <c r="B16" s="521" t="s">
        <v>975</v>
      </c>
      <c r="C16" s="926">
        <f>'ETCA-IV-01'!C14</f>
        <v>55323720</v>
      </c>
      <c r="D16" s="926">
        <f>'ETCA-IV-01'!D14</f>
        <v>62149502.140000008</v>
      </c>
      <c r="E16" s="926">
        <f>'ETCA-IV-01'!E14</f>
        <v>61804468.760000005</v>
      </c>
      <c r="F16" s="441" t="str">
        <f>IF(D15&lt;&gt;'ETCA-IV-01'!D12,"ERROR!!!!! EL MONTO NO COINCIDE CON LO REPORTADO EN EL FORMATO ETCA-IV-01 ","")</f>
        <v/>
      </c>
    </row>
    <row r="17" spans="1:8" ht="21" customHeight="1" x14ac:dyDescent="0.25">
      <c r="A17" s="679"/>
      <c r="B17" s="521" t="s">
        <v>976</v>
      </c>
      <c r="C17" s="926">
        <v>0</v>
      </c>
      <c r="D17" s="926"/>
      <c r="E17" s="926"/>
      <c r="F17" s="441"/>
    </row>
    <row r="18" spans="1:8" ht="8.25" customHeight="1" x14ac:dyDescent="0.25">
      <c r="A18" s="679"/>
      <c r="B18" s="521"/>
      <c r="C18" s="927"/>
      <c r="D18" s="927"/>
      <c r="E18" s="927"/>
    </row>
    <row r="19" spans="1:8" x14ac:dyDescent="0.25">
      <c r="A19" s="679"/>
      <c r="B19" s="522" t="s">
        <v>977</v>
      </c>
      <c r="C19" s="925">
        <f>SUM(C20:C21)</f>
        <v>0</v>
      </c>
      <c r="D19" s="925">
        <f t="shared" ref="D19:E19" si="0">SUM(D20:D21)</f>
        <v>0</v>
      </c>
      <c r="E19" s="925">
        <f t="shared" si="0"/>
        <v>0</v>
      </c>
      <c r="F19" s="441" t="s">
        <v>258</v>
      </c>
    </row>
    <row r="20" spans="1:8" ht="19.5" customHeight="1" x14ac:dyDescent="0.25">
      <c r="A20" s="679"/>
      <c r="B20" s="521" t="s">
        <v>978</v>
      </c>
      <c r="C20" s="928"/>
      <c r="D20" s="926">
        <v>0</v>
      </c>
      <c r="E20" s="926">
        <v>0</v>
      </c>
      <c r="F20" s="441" t="s">
        <v>258</v>
      </c>
      <c r="H20" s="943"/>
    </row>
    <row r="21" spans="1:8" ht="19.5" customHeight="1" x14ac:dyDescent="0.25">
      <c r="A21" s="679"/>
      <c r="B21" s="521" t="s">
        <v>979</v>
      </c>
      <c r="C21" s="928"/>
      <c r="D21" s="926">
        <v>0</v>
      </c>
      <c r="E21" s="926">
        <v>0</v>
      </c>
      <c r="F21" s="441" t="s">
        <v>258</v>
      </c>
    </row>
    <row r="22" spans="1:8" ht="6.75" customHeight="1" x14ac:dyDescent="0.25">
      <c r="A22" s="679"/>
      <c r="B22" s="521"/>
      <c r="C22" s="927"/>
      <c r="D22" s="927"/>
      <c r="E22" s="927"/>
      <c r="F22" s="441" t="s">
        <v>258</v>
      </c>
    </row>
    <row r="23" spans="1:8" x14ac:dyDescent="0.25">
      <c r="A23" s="1373"/>
      <c r="B23" s="522" t="s">
        <v>980</v>
      </c>
      <c r="C23" s="925">
        <f>+C10-C15+C19</f>
        <v>0</v>
      </c>
      <c r="D23" s="925">
        <f>+D10-D15+D19</f>
        <v>586578.36999998987</v>
      </c>
      <c r="E23" s="925">
        <f>+E10-E15+E19</f>
        <v>931611.74999999255</v>
      </c>
    </row>
    <row r="24" spans="1:8" ht="6.75" customHeight="1" x14ac:dyDescent="0.25">
      <c r="A24" s="1373"/>
      <c r="B24" s="522"/>
      <c r="C24" s="927" t="s">
        <v>258</v>
      </c>
      <c r="D24" s="927" t="s">
        <v>258</v>
      </c>
      <c r="E24" s="927" t="s">
        <v>258</v>
      </c>
    </row>
    <row r="25" spans="1:8" ht="16.5" customHeight="1" x14ac:dyDescent="0.25">
      <c r="A25" s="1373"/>
      <c r="B25" s="522" t="s">
        <v>981</v>
      </c>
      <c r="C25" s="925">
        <f>+C23-C13</f>
        <v>0</v>
      </c>
      <c r="D25" s="925">
        <f>+D23-D13</f>
        <v>586578.36999998987</v>
      </c>
      <c r="E25" s="925">
        <f>+E23-E13</f>
        <v>931611.74999999255</v>
      </c>
    </row>
    <row r="26" spans="1:8" ht="6" customHeight="1" x14ac:dyDescent="0.25">
      <c r="A26" s="1373"/>
      <c r="B26" s="522"/>
      <c r="C26" s="927" t="s">
        <v>258</v>
      </c>
      <c r="D26" s="927" t="s">
        <v>258</v>
      </c>
      <c r="E26" s="927" t="s">
        <v>258</v>
      </c>
    </row>
    <row r="27" spans="1:8" ht="30" customHeight="1" x14ac:dyDescent="0.25">
      <c r="A27" s="679"/>
      <c r="B27" s="522" t="s">
        <v>982</v>
      </c>
      <c r="C27" s="925">
        <f>+C25-C19</f>
        <v>0</v>
      </c>
      <c r="D27" s="925">
        <f>+D25-D19</f>
        <v>586578.36999998987</v>
      </c>
      <c r="E27" s="925">
        <f>+E25-E19</f>
        <v>931611.74999999255</v>
      </c>
    </row>
    <row r="28" spans="1:8" ht="6" customHeight="1" thickBot="1" x14ac:dyDescent="0.3">
      <c r="A28" s="524"/>
      <c r="B28" s="525"/>
      <c r="C28" s="526"/>
      <c r="D28" s="526"/>
      <c r="E28" s="526"/>
    </row>
    <row r="29" spans="1:8" ht="12" customHeight="1" thickBot="1" x14ac:dyDescent="0.3">
      <c r="A29" s="1374"/>
      <c r="B29" s="1374"/>
      <c r="C29" s="1374"/>
      <c r="D29" s="1374"/>
      <c r="E29" s="1374"/>
    </row>
    <row r="30" spans="1:8" ht="15.75" thickBot="1" x14ac:dyDescent="0.3">
      <c r="A30" s="1375" t="s">
        <v>261</v>
      </c>
      <c r="B30" s="1376"/>
      <c r="C30" s="660" t="s">
        <v>983</v>
      </c>
      <c r="D30" s="660" t="s">
        <v>481</v>
      </c>
      <c r="E30" s="660" t="s">
        <v>730</v>
      </c>
    </row>
    <row r="31" spans="1:8" ht="6" customHeight="1" x14ac:dyDescent="0.25">
      <c r="A31" s="679"/>
      <c r="B31" s="521"/>
      <c r="C31" s="521"/>
      <c r="D31" s="521"/>
      <c r="E31" s="521"/>
    </row>
    <row r="32" spans="1:8" ht="18" customHeight="1" x14ac:dyDescent="0.25">
      <c r="A32" s="1371"/>
      <c r="B32" s="522" t="s">
        <v>984</v>
      </c>
      <c r="C32" s="630">
        <f>SUM(C33:C34)</f>
        <v>0</v>
      </c>
      <c r="D32" s="630">
        <f>SUM(D33:D34)</f>
        <v>0</v>
      </c>
      <c r="E32" s="630">
        <f>SUM(E33:E34)</f>
        <v>0</v>
      </c>
      <c r="F32" s="441" t="str">
        <f>IF(C32&lt;&gt;'ETCA-IV-01'!C20,"ERROR!!!!! EL MONTO NO COINCIDE CON LO REPORTADO EN EL FORMATO ETCA-IV-01 ","")</f>
        <v/>
      </c>
    </row>
    <row r="33" spans="1:6" ht="26.25" customHeight="1" x14ac:dyDescent="0.25">
      <c r="A33" s="1371"/>
      <c r="B33" s="523" t="s">
        <v>985</v>
      </c>
      <c r="C33" s="618">
        <v>0</v>
      </c>
      <c r="D33" s="618">
        <v>0</v>
      </c>
      <c r="E33" s="618">
        <v>0</v>
      </c>
      <c r="F33" s="441" t="str">
        <f>IF(D32&lt;&gt;'ETCA-IV-01'!D20,"ERROR!!!!! EL MONTO NO COINCIDE CON LO REPORTADO EN EL FORMATO ETCA-IV-01 ","")</f>
        <v/>
      </c>
    </row>
    <row r="34" spans="1:6" ht="26.25" customHeight="1" x14ac:dyDescent="0.25">
      <c r="A34" s="1371"/>
      <c r="B34" s="523" t="s">
        <v>986</v>
      </c>
      <c r="C34" s="625">
        <v>0</v>
      </c>
      <c r="D34" s="625">
        <v>0</v>
      </c>
      <c r="E34" s="625">
        <v>0</v>
      </c>
      <c r="F34" s="441" t="str">
        <f>IF(E32&lt;&gt;'ETCA-IV-01'!E20,"ERROR!!!!! EL MONTO NO COINCIDE CON LO REPORTADO EN EL FORMATO ETCA-IV-01 ","")</f>
        <v/>
      </c>
    </row>
    <row r="35" spans="1:6" ht="4.5" customHeight="1" x14ac:dyDescent="0.25">
      <c r="A35" s="677"/>
      <c r="B35" s="522"/>
      <c r="C35" s="618"/>
      <c r="D35" s="618"/>
      <c r="E35" s="618"/>
    </row>
    <row r="36" spans="1:6" x14ac:dyDescent="0.25">
      <c r="A36" s="677"/>
      <c r="B36" s="522" t="s">
        <v>987</v>
      </c>
      <c r="C36" s="630">
        <f>+C27+C32</f>
        <v>0</v>
      </c>
      <c r="D36" s="925">
        <f>+D27+D32</f>
        <v>586578.36999998987</v>
      </c>
      <c r="E36" s="925">
        <f>+E27+E32</f>
        <v>931611.74999999255</v>
      </c>
    </row>
    <row r="37" spans="1:6" ht="6.75" customHeight="1" thickBot="1" x14ac:dyDescent="0.3">
      <c r="A37" s="519"/>
      <c r="B37" s="518"/>
      <c r="C37" s="518"/>
      <c r="D37" s="518"/>
      <c r="E37" s="518"/>
    </row>
    <row r="38" spans="1:6" ht="9" customHeight="1" thickBot="1" x14ac:dyDescent="0.3"/>
    <row r="39" spans="1:6" x14ac:dyDescent="0.25">
      <c r="A39" s="1361" t="s">
        <v>261</v>
      </c>
      <c r="B39" s="1362"/>
      <c r="C39" s="1365" t="s">
        <v>988</v>
      </c>
      <c r="D39" s="1306" t="s">
        <v>481</v>
      </c>
      <c r="E39" s="529" t="s">
        <v>969</v>
      </c>
    </row>
    <row r="40" spans="1:6" ht="15.75" thickBot="1" x14ac:dyDescent="0.3">
      <c r="A40" s="1363"/>
      <c r="B40" s="1364"/>
      <c r="C40" s="1366"/>
      <c r="D40" s="1307"/>
      <c r="E40" s="530" t="s">
        <v>730</v>
      </c>
    </row>
    <row r="41" spans="1:6" ht="5.25" customHeight="1" x14ac:dyDescent="0.25">
      <c r="A41" s="674"/>
      <c r="B41" s="531"/>
      <c r="C41" s="531"/>
      <c r="D41" s="531"/>
      <c r="E41" s="531"/>
    </row>
    <row r="42" spans="1:6" x14ac:dyDescent="0.25">
      <c r="A42" s="673"/>
      <c r="B42" s="676" t="s">
        <v>989</v>
      </c>
      <c r="C42" s="631">
        <f>SUM(C43:C44)</f>
        <v>0</v>
      </c>
      <c r="D42" s="631">
        <f>SUM(D43:D44)</f>
        <v>0</v>
      </c>
      <c r="E42" s="631">
        <f>SUM(E43:E44)</f>
        <v>0</v>
      </c>
      <c r="F42" s="441" t="str">
        <f>IF(C42&lt;&gt;'ETCA-IV-01'!C25,"ERROR!!!!! EL MONTO NO COINCIDE CON LO REPORTADO EN EL FORMATO ETCA-IV-01 ","")</f>
        <v/>
      </c>
    </row>
    <row r="43" spans="1:6" x14ac:dyDescent="0.25">
      <c r="A43" s="1357"/>
      <c r="B43" s="532" t="s">
        <v>990</v>
      </c>
      <c r="C43" s="618">
        <v>0</v>
      </c>
      <c r="D43" s="618">
        <v>0</v>
      </c>
      <c r="E43" s="618">
        <v>0</v>
      </c>
      <c r="F43" s="441" t="str">
        <f>IF(D42&lt;&gt;'ETCA-IV-01'!D25,"ERROR!!!!! EL MONTO NO COINCIDE CON LO REPORTADO EN EL FORMATO ETCA-IV-01 ","")</f>
        <v/>
      </c>
    </row>
    <row r="44" spans="1:6" x14ac:dyDescent="0.25">
      <c r="A44" s="1357"/>
      <c r="B44" s="532" t="s">
        <v>991</v>
      </c>
      <c r="C44" s="618">
        <v>0</v>
      </c>
      <c r="D44" s="618" t="s">
        <v>258</v>
      </c>
      <c r="E44" s="618">
        <v>0</v>
      </c>
      <c r="F44" s="441" t="str">
        <f>IF(E42&lt;&gt;'ETCA-IV-01'!E25,"ERROR!!!!! EL MONTO NO COINCIDE CON LO REPORTADO EN EL FORMATO ETCA-IV-01 ","")</f>
        <v/>
      </c>
    </row>
    <row r="45" spans="1:6" x14ac:dyDescent="0.25">
      <c r="A45" s="1354"/>
      <c r="B45" s="676" t="s">
        <v>992</v>
      </c>
      <c r="C45" s="631">
        <f>SUM(C46:C47)</f>
        <v>0</v>
      </c>
      <c r="D45" s="631">
        <f>SUM(D46:D47)</f>
        <v>0</v>
      </c>
      <c r="E45" s="631">
        <f>SUM(E46:E47)</f>
        <v>0</v>
      </c>
      <c r="F45" s="441" t="str">
        <f>IF(C45&lt;&gt;'ETCA-IV-01'!C26,"ERROR!!!!! EL MONTO NO COINCIDE CON LO REPORTADO EN EL FORMATO ETCA-IV-01 ","")</f>
        <v/>
      </c>
    </row>
    <row r="46" spans="1:6" x14ac:dyDescent="0.25">
      <c r="A46" s="1354"/>
      <c r="B46" s="532" t="s">
        <v>993</v>
      </c>
      <c r="C46" s="618">
        <v>0</v>
      </c>
      <c r="D46" s="618">
        <v>0</v>
      </c>
      <c r="E46" s="618">
        <v>0</v>
      </c>
      <c r="F46" s="441" t="str">
        <f>IF(D45&lt;&gt;'ETCA-IV-01'!D26,"ERROR!!!!! EL MONTO NO COINCIDE CON LO REPORTADO EN EL FORMATO ETCA-IV-01 ","")</f>
        <v/>
      </c>
    </row>
    <row r="47" spans="1:6" x14ac:dyDescent="0.25">
      <c r="A47" s="1354"/>
      <c r="B47" s="532" t="s">
        <v>994</v>
      </c>
      <c r="C47" s="618">
        <v>0</v>
      </c>
      <c r="D47" s="618">
        <v>0</v>
      </c>
      <c r="E47" s="618">
        <v>0</v>
      </c>
      <c r="F47" s="441" t="str">
        <f>IF(E45&lt;&gt;'ETCA-IV-01'!E26,"ERROR!!!!! EL MONTO NO COINCIDE CON LO REPORTADO EN EL FORMATO ETCA-IV-01 ","")</f>
        <v/>
      </c>
    </row>
    <row r="48" spans="1:6" ht="6.75" customHeight="1" x14ac:dyDescent="0.25">
      <c r="A48" s="673"/>
      <c r="B48" s="676"/>
      <c r="C48" s="548"/>
      <c r="D48" s="548"/>
      <c r="E48" s="548"/>
    </row>
    <row r="49" spans="1:5" x14ac:dyDescent="0.25">
      <c r="A49" s="1354"/>
      <c r="B49" s="1367" t="s">
        <v>995</v>
      </c>
      <c r="C49" s="1369">
        <f>+C42-C45</f>
        <v>0</v>
      </c>
      <c r="D49" s="1369">
        <f>+D42-D45</f>
        <v>0</v>
      </c>
      <c r="E49" s="1369">
        <f>+E42-E45</f>
        <v>0</v>
      </c>
    </row>
    <row r="50" spans="1:5" ht="15.75" thickBot="1" x14ac:dyDescent="0.3">
      <c r="A50" s="1355"/>
      <c r="B50" s="1368"/>
      <c r="C50" s="1370"/>
      <c r="D50" s="1370"/>
      <c r="E50" s="1370"/>
    </row>
    <row r="51" spans="1:5" x14ac:dyDescent="0.25">
      <c r="A51" s="536"/>
      <c r="B51" s="536"/>
      <c r="C51" s="536"/>
      <c r="D51" s="536"/>
      <c r="E51" s="536"/>
    </row>
    <row r="52" spans="1:5" x14ac:dyDescent="0.25">
      <c r="A52" s="536"/>
      <c r="B52" s="536"/>
      <c r="C52" s="536"/>
      <c r="D52" s="536"/>
      <c r="E52" s="536"/>
    </row>
    <row r="53" spans="1:5" x14ac:dyDescent="0.25">
      <c r="A53" s="536"/>
      <c r="B53" s="536"/>
      <c r="C53" s="536"/>
      <c r="D53" s="536"/>
      <c r="E53" s="536"/>
    </row>
    <row r="54" spans="1:5" ht="15.75" thickBot="1" x14ac:dyDescent="0.3">
      <c r="A54" s="536"/>
      <c r="B54" s="536"/>
      <c r="C54" s="536"/>
      <c r="D54" s="536"/>
      <c r="E54" s="536"/>
    </row>
    <row r="55" spans="1:5" x14ac:dyDescent="0.25">
      <c r="A55" s="1361" t="s">
        <v>261</v>
      </c>
      <c r="B55" s="1362"/>
      <c r="C55" s="529" t="s">
        <v>968</v>
      </c>
      <c r="D55" s="1306" t="s">
        <v>481</v>
      </c>
      <c r="E55" s="529" t="s">
        <v>969</v>
      </c>
    </row>
    <row r="56" spans="1:5" ht="15.75" thickBot="1" x14ac:dyDescent="0.3">
      <c r="A56" s="1363"/>
      <c r="B56" s="1364"/>
      <c r="C56" s="530" t="s">
        <v>983</v>
      </c>
      <c r="D56" s="1307"/>
      <c r="E56" s="530" t="s">
        <v>730</v>
      </c>
    </row>
    <row r="57" spans="1:5" ht="6" customHeight="1" x14ac:dyDescent="0.25">
      <c r="A57" s="1358"/>
      <c r="B57" s="1359"/>
      <c r="C57" s="531"/>
      <c r="D57" s="531"/>
      <c r="E57" s="531"/>
    </row>
    <row r="58" spans="1:5" x14ac:dyDescent="0.25">
      <c r="A58" s="1357"/>
      <c r="B58" s="1360" t="s">
        <v>996</v>
      </c>
      <c r="C58" s="1356">
        <f>+C11</f>
        <v>55323720</v>
      </c>
      <c r="D58" s="1356">
        <f>+D11</f>
        <v>62736080.509999998</v>
      </c>
      <c r="E58" s="1356">
        <f>+E11</f>
        <v>62736080.509999998</v>
      </c>
    </row>
    <row r="59" spans="1:5" x14ac:dyDescent="0.25">
      <c r="A59" s="1357"/>
      <c r="B59" s="1360"/>
      <c r="C59" s="1356"/>
      <c r="D59" s="1356"/>
      <c r="E59" s="1356"/>
    </row>
    <row r="60" spans="1:5" ht="19.5" x14ac:dyDescent="0.25">
      <c r="A60" s="1357"/>
      <c r="B60" s="533" t="s">
        <v>997</v>
      </c>
      <c r="C60" s="626">
        <f>+C61-C62</f>
        <v>0</v>
      </c>
      <c r="D60" s="626">
        <f>+D61-D62</f>
        <v>0</v>
      </c>
      <c r="E60" s="626">
        <f>+E61-E62</f>
        <v>0</v>
      </c>
    </row>
    <row r="61" spans="1:5" x14ac:dyDescent="0.25">
      <c r="A61" s="1357"/>
      <c r="B61" s="532" t="s">
        <v>990</v>
      </c>
      <c r="C61" s="626">
        <f>+C43</f>
        <v>0</v>
      </c>
      <c r="D61" s="626">
        <f>+D43</f>
        <v>0</v>
      </c>
      <c r="E61" s="626">
        <f>+E43</f>
        <v>0</v>
      </c>
    </row>
    <row r="62" spans="1:5" x14ac:dyDescent="0.25">
      <c r="A62" s="1357"/>
      <c r="B62" s="532" t="s">
        <v>993</v>
      </c>
      <c r="C62" s="626">
        <f>+C46</f>
        <v>0</v>
      </c>
      <c r="D62" s="626">
        <f>+D46</f>
        <v>0</v>
      </c>
      <c r="E62" s="626">
        <f>+E46</f>
        <v>0</v>
      </c>
    </row>
    <row r="63" spans="1:5" ht="5.25" customHeight="1" x14ac:dyDescent="0.25">
      <c r="A63" s="1357"/>
      <c r="B63" s="675"/>
      <c r="C63" s="626"/>
      <c r="D63" s="626"/>
      <c r="E63" s="626"/>
    </row>
    <row r="64" spans="1:5" x14ac:dyDescent="0.25">
      <c r="A64" s="674"/>
      <c r="B64" s="675" t="s">
        <v>975</v>
      </c>
      <c r="C64" s="626"/>
      <c r="D64" s="626"/>
      <c r="E64" s="626"/>
    </row>
    <row r="65" spans="1:5" ht="6.75" customHeight="1" x14ac:dyDescent="0.25">
      <c r="A65" s="674"/>
      <c r="B65" s="675"/>
      <c r="C65" s="626"/>
      <c r="D65" s="626"/>
      <c r="E65" s="626"/>
    </row>
    <row r="66" spans="1:5" x14ac:dyDescent="0.25">
      <c r="A66" s="674"/>
      <c r="B66" s="675" t="s">
        <v>978</v>
      </c>
      <c r="C66" s="627"/>
      <c r="D66" s="632">
        <f>+D20</f>
        <v>0</v>
      </c>
      <c r="E66" s="632">
        <f>+E20</f>
        <v>0</v>
      </c>
    </row>
    <row r="67" spans="1:5" x14ac:dyDescent="0.25">
      <c r="A67" s="674"/>
      <c r="B67" s="675"/>
      <c r="C67" s="626"/>
      <c r="D67" s="626"/>
      <c r="E67" s="626"/>
    </row>
    <row r="68" spans="1:5" ht="19.5" x14ac:dyDescent="0.25">
      <c r="A68" s="1354"/>
      <c r="B68" s="522" t="s">
        <v>998</v>
      </c>
      <c r="C68" s="629">
        <f>+C11+C60-C16+C20</f>
        <v>0</v>
      </c>
      <c r="D68" s="629">
        <f>+D11+D60-D16+D20</f>
        <v>586578.36999998987</v>
      </c>
      <c r="E68" s="629">
        <f>+E11+E60-E16+E20</f>
        <v>931611.74999999255</v>
      </c>
    </row>
    <row r="69" spans="1:5" x14ac:dyDescent="0.25">
      <c r="A69" s="1354"/>
      <c r="B69" s="534"/>
      <c r="C69" s="626" t="s">
        <v>258</v>
      </c>
      <c r="D69" s="626" t="s">
        <v>258</v>
      </c>
      <c r="E69" s="626" t="s">
        <v>258</v>
      </c>
    </row>
    <row r="70" spans="1:5" ht="19.5" x14ac:dyDescent="0.25">
      <c r="A70" s="1354"/>
      <c r="B70" s="522" t="s">
        <v>999</v>
      </c>
      <c r="C70" s="629">
        <f>+C68-C60</f>
        <v>0</v>
      </c>
      <c r="D70" s="629">
        <f>+D68-D60</f>
        <v>586578.36999998987</v>
      </c>
      <c r="E70" s="629">
        <f>+E68-E60</f>
        <v>931611.74999999255</v>
      </c>
    </row>
    <row r="71" spans="1:5" ht="15.75" thickBot="1" x14ac:dyDescent="0.3">
      <c r="A71" s="1355"/>
      <c r="B71" s="535"/>
      <c r="C71" s="549" t="s">
        <v>258</v>
      </c>
      <c r="D71" s="550" t="s">
        <v>258</v>
      </c>
      <c r="E71" s="549" t="s">
        <v>258</v>
      </c>
    </row>
    <row r="72" spans="1:5" ht="5.25" customHeight="1" thickBot="1" x14ac:dyDescent="0.3"/>
    <row r="73" spans="1:5" x14ac:dyDescent="0.25">
      <c r="A73" s="1361" t="s">
        <v>261</v>
      </c>
      <c r="B73" s="1362"/>
      <c r="C73" s="1365" t="s">
        <v>988</v>
      </c>
      <c r="D73" s="1306" t="s">
        <v>481</v>
      </c>
      <c r="E73" s="529" t="s">
        <v>969</v>
      </c>
    </row>
    <row r="74" spans="1:5" ht="15.75" thickBot="1" x14ac:dyDescent="0.3">
      <c r="A74" s="1363"/>
      <c r="B74" s="1364"/>
      <c r="C74" s="1366"/>
      <c r="D74" s="1307"/>
      <c r="E74" s="530" t="s">
        <v>730</v>
      </c>
    </row>
    <row r="75" spans="1:5" x14ac:dyDescent="0.25">
      <c r="A75" s="1358"/>
      <c r="B75" s="1359"/>
      <c r="C75" s="531"/>
      <c r="D75" s="531"/>
      <c r="E75" s="531"/>
    </row>
    <row r="76" spans="1:5" x14ac:dyDescent="0.25">
      <c r="A76" s="1357"/>
      <c r="B76" s="1360" t="s">
        <v>972</v>
      </c>
      <c r="C76" s="1356">
        <f>+C12</f>
        <v>0</v>
      </c>
      <c r="D76" s="1356">
        <f>+D12</f>
        <v>0</v>
      </c>
      <c r="E76" s="1356">
        <f>+E12</f>
        <v>0</v>
      </c>
    </row>
    <row r="77" spans="1:5" x14ac:dyDescent="0.25">
      <c r="A77" s="1357"/>
      <c r="B77" s="1360"/>
      <c r="C77" s="1356"/>
      <c r="D77" s="1356"/>
      <c r="E77" s="1356"/>
    </row>
    <row r="78" spans="1:5" ht="19.5" x14ac:dyDescent="0.25">
      <c r="A78" s="1357"/>
      <c r="B78" s="533" t="s">
        <v>1000</v>
      </c>
      <c r="C78" s="626">
        <f>+C79-C80</f>
        <v>0</v>
      </c>
      <c r="D78" s="626">
        <f>+D79-D80</f>
        <v>0</v>
      </c>
      <c r="E78" s="626">
        <f>+E79-E80</f>
        <v>0</v>
      </c>
    </row>
    <row r="79" spans="1:5" x14ac:dyDescent="0.25">
      <c r="A79" s="1357"/>
      <c r="B79" s="532" t="s">
        <v>991</v>
      </c>
      <c r="C79" s="626">
        <f>+C44</f>
        <v>0</v>
      </c>
      <c r="D79" s="626">
        <v>0</v>
      </c>
      <c r="E79" s="626">
        <v>0</v>
      </c>
    </row>
    <row r="80" spans="1:5" x14ac:dyDescent="0.25">
      <c r="A80" s="1357"/>
      <c r="B80" s="532" t="s">
        <v>994</v>
      </c>
      <c r="C80" s="626">
        <f>+C47</f>
        <v>0</v>
      </c>
      <c r="D80" s="626">
        <v>0</v>
      </c>
      <c r="E80" s="626">
        <v>0</v>
      </c>
    </row>
    <row r="81" spans="1:5" x14ac:dyDescent="0.25">
      <c r="A81" s="1357"/>
      <c r="B81" s="675"/>
      <c r="C81" s="626"/>
      <c r="D81" s="626"/>
      <c r="E81" s="626"/>
    </row>
    <row r="82" spans="1:5" x14ac:dyDescent="0.25">
      <c r="A82" s="674"/>
      <c r="B82" s="675" t="s">
        <v>1001</v>
      </c>
      <c r="C82" s="626">
        <f>+C17</f>
        <v>0</v>
      </c>
      <c r="D82" s="626"/>
      <c r="E82" s="626">
        <f>+E17</f>
        <v>0</v>
      </c>
    </row>
    <row r="83" spans="1:5" x14ac:dyDescent="0.25">
      <c r="A83" s="674"/>
      <c r="B83" s="675"/>
      <c r="C83" s="626" t="s">
        <v>258</v>
      </c>
      <c r="D83" s="626" t="s">
        <v>258</v>
      </c>
      <c r="E83" s="626" t="s">
        <v>258</v>
      </c>
    </row>
    <row r="84" spans="1:5" x14ac:dyDescent="0.25">
      <c r="A84" s="674"/>
      <c r="B84" s="675" t="s">
        <v>979</v>
      </c>
      <c r="C84" s="627"/>
      <c r="D84" s="632">
        <f>+D21</f>
        <v>0</v>
      </c>
      <c r="E84" s="632">
        <f>+E21</f>
        <v>0</v>
      </c>
    </row>
    <row r="85" spans="1:5" x14ac:dyDescent="0.25">
      <c r="A85" s="674"/>
      <c r="B85" s="675"/>
      <c r="C85" s="626"/>
      <c r="D85" s="626"/>
      <c r="E85" s="626"/>
    </row>
    <row r="86" spans="1:5" ht="19.5" x14ac:dyDescent="0.25">
      <c r="A86" s="1354"/>
      <c r="B86" s="522" t="s">
        <v>1002</v>
      </c>
      <c r="C86" s="628">
        <f>+C76+C78-C82+C84</f>
        <v>0</v>
      </c>
      <c r="D86" s="628">
        <f>+D76+D78-D82+D84</f>
        <v>0</v>
      </c>
      <c r="E86" s="628">
        <f>+E76+E78-E82+E84</f>
        <v>0</v>
      </c>
    </row>
    <row r="87" spans="1:5" x14ac:dyDescent="0.25">
      <c r="A87" s="1354"/>
      <c r="B87" s="534"/>
      <c r="C87" s="629"/>
      <c r="D87" s="629"/>
      <c r="E87" s="629"/>
    </row>
    <row r="88" spans="1:5" ht="19.5" x14ac:dyDescent="0.25">
      <c r="A88" s="1354"/>
      <c r="B88" s="522" t="s">
        <v>1003</v>
      </c>
      <c r="C88" s="630">
        <f>+C86-C78</f>
        <v>0</v>
      </c>
      <c r="D88" s="630">
        <f>+D86-D78</f>
        <v>0</v>
      </c>
      <c r="E88" s="630">
        <f>+E86-E78</f>
        <v>0</v>
      </c>
    </row>
    <row r="89" spans="1:5" ht="15.75" thickBot="1" x14ac:dyDescent="0.3">
      <c r="A89" s="1355"/>
      <c r="B89" s="535"/>
      <c r="C89" s="535"/>
      <c r="D89" s="535"/>
      <c r="E89" s="535"/>
    </row>
    <row r="90" spans="1:5" x14ac:dyDescent="0.25">
      <c r="A90" s="486" t="s">
        <v>257</v>
      </c>
    </row>
  </sheetData>
  <sheetProtection formatColumns="0" formatRows="0" insertHyperlinks="0"/>
  <mergeCells count="42">
    <mergeCell ref="A43:A44"/>
    <mergeCell ref="A45:A47"/>
    <mergeCell ref="A1:E1"/>
    <mergeCell ref="A39:B40"/>
    <mergeCell ref="C39:C40"/>
    <mergeCell ref="D39:D40"/>
    <mergeCell ref="A32:A34"/>
    <mergeCell ref="A5:E5"/>
    <mergeCell ref="A23:A26"/>
    <mergeCell ref="A29:E29"/>
    <mergeCell ref="A30:B30"/>
    <mergeCell ref="A7:B8"/>
    <mergeCell ref="D7:D8"/>
    <mergeCell ref="A4:E4"/>
    <mergeCell ref="A3:E3"/>
    <mergeCell ref="A2:E2"/>
    <mergeCell ref="A49:A50"/>
    <mergeCell ref="B49:B50"/>
    <mergeCell ref="C49:C50"/>
    <mergeCell ref="D49:D50"/>
    <mergeCell ref="E49:E50"/>
    <mergeCell ref="A55:B56"/>
    <mergeCell ref="D55:D56"/>
    <mergeCell ref="A57:B57"/>
    <mergeCell ref="A58:A59"/>
    <mergeCell ref="B58:B59"/>
    <mergeCell ref="C58:C59"/>
    <mergeCell ref="D58:D59"/>
    <mergeCell ref="A68:A71"/>
    <mergeCell ref="A73:B74"/>
    <mergeCell ref="C73:C74"/>
    <mergeCell ref="D73:D74"/>
    <mergeCell ref="E58:E59"/>
    <mergeCell ref="A60:A63"/>
    <mergeCell ref="A86:A89"/>
    <mergeCell ref="E76:E77"/>
    <mergeCell ref="A78:A81"/>
    <mergeCell ref="A75:B75"/>
    <mergeCell ref="A76:A77"/>
    <mergeCell ref="B76:B77"/>
    <mergeCell ref="C76:C77"/>
    <mergeCell ref="D76:D77"/>
  </mergeCells>
  <printOptions horizontalCentered="1"/>
  <pageMargins left="0.23622047244094491" right="0.23622047244094491" top="0.43307086614173229" bottom="0.43307086614173229" header="0.31496062992125984" footer="0.31496062992125984"/>
  <pageSetup scale="97" orientation="portrait" r:id="rId1"/>
  <headerFooter>
    <oddFooter>Página &amp;P</oddFooter>
  </headerFooter>
  <rowBreaks count="1" manualBreakCount="1">
    <brk id="52" max="4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D32"/>
  <sheetViews>
    <sheetView view="pageBreakPreview" topLeftCell="A10" zoomScale="90" zoomScaleNormal="100" zoomScaleSheetLayoutView="90" workbookViewId="0">
      <selection activeCell="K16" sqref="K16"/>
    </sheetView>
  </sheetViews>
  <sheetFormatPr baseColWidth="10" defaultColWidth="11.28515625" defaultRowHeight="16.5" x14ac:dyDescent="0.3"/>
  <cols>
    <col min="1" max="1" width="2.85546875" style="6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4" x14ac:dyDescent="0.3">
      <c r="A1" s="1381" t="s">
        <v>25</v>
      </c>
      <c r="B1" s="1381"/>
      <c r="C1" s="1381"/>
      <c r="D1" s="1381"/>
    </row>
    <row r="2" spans="1:4" x14ac:dyDescent="0.3">
      <c r="A2" s="1382" t="s">
        <v>20</v>
      </c>
      <c r="B2" s="1382"/>
      <c r="C2" s="1382"/>
      <c r="D2" s="1382"/>
    </row>
    <row r="3" spans="1:4" x14ac:dyDescent="0.3">
      <c r="A3" s="1381" t="str">
        <f>'ETCA-I-01'!A3:G3</f>
        <v>Centro de Evaluacion y Control de Confianza del Estado de Sonora</v>
      </c>
      <c r="B3" s="1381"/>
      <c r="C3" s="1381"/>
      <c r="D3" s="1381"/>
    </row>
    <row r="4" spans="1:4" x14ac:dyDescent="0.3">
      <c r="A4" s="1382" t="str">
        <f>'ETCA-I-03'!A4:D4</f>
        <v>Del 01 de Enero  al 31 de Diciembre de 2018</v>
      </c>
      <c r="B4" s="1382"/>
      <c r="C4" s="1382"/>
      <c r="D4" s="1382"/>
    </row>
    <row r="5" spans="1:4" x14ac:dyDescent="0.3">
      <c r="A5" s="34"/>
      <c r="B5" s="1382" t="s">
        <v>1004</v>
      </c>
      <c r="C5" s="1382"/>
      <c r="D5" s="42"/>
    </row>
    <row r="6" spans="1:4" ht="6.75" customHeight="1" thickBot="1" x14ac:dyDescent="0.35"/>
    <row r="7" spans="1:4" s="30" customFormat="1" ht="30" customHeight="1" x14ac:dyDescent="0.25">
      <c r="A7" s="1385" t="s">
        <v>1005</v>
      </c>
      <c r="B7" s="1386"/>
      <c r="C7" s="1383" t="s">
        <v>1006</v>
      </c>
      <c r="D7" s="1384"/>
    </row>
    <row r="8" spans="1:4" s="30" customFormat="1" ht="32.25" customHeight="1" thickBot="1" x14ac:dyDescent="0.3">
      <c r="A8" s="1387"/>
      <c r="B8" s="1388"/>
      <c r="C8" s="35" t="s">
        <v>1007</v>
      </c>
      <c r="D8" s="36" t="s">
        <v>1008</v>
      </c>
    </row>
    <row r="9" spans="1:4" s="30" customFormat="1" ht="31.5" customHeight="1" x14ac:dyDescent="0.25">
      <c r="A9" s="31">
        <v>1</v>
      </c>
      <c r="B9" s="40"/>
      <c r="C9" s="32"/>
      <c r="D9" s="33"/>
    </row>
    <row r="10" spans="1:4" s="30" customFormat="1" ht="31.5" customHeight="1" x14ac:dyDescent="0.25">
      <c r="A10" s="31">
        <v>2</v>
      </c>
      <c r="B10" s="40"/>
      <c r="C10" s="32"/>
      <c r="D10" s="33"/>
    </row>
    <row r="11" spans="1:4" s="30" customFormat="1" ht="31.5" customHeight="1" x14ac:dyDescent="0.25">
      <c r="A11" s="31">
        <v>3</v>
      </c>
      <c r="B11" s="1020"/>
      <c r="C11" s="1020"/>
      <c r="D11" s="1021"/>
    </row>
    <row r="12" spans="1:4" s="30" customFormat="1" ht="31.5" customHeight="1" x14ac:dyDescent="0.25">
      <c r="A12" s="31">
        <v>4</v>
      </c>
      <c r="B12" s="40" t="s">
        <v>1264</v>
      </c>
      <c r="C12" s="1022" t="s">
        <v>1268</v>
      </c>
      <c r="D12" s="1019" t="s">
        <v>1266</v>
      </c>
    </row>
    <row r="13" spans="1:4" s="30" customFormat="1" ht="31.5" customHeight="1" x14ac:dyDescent="0.25">
      <c r="A13" s="31">
        <v>5</v>
      </c>
      <c r="B13" s="40" t="s">
        <v>1265</v>
      </c>
      <c r="C13" s="1022" t="s">
        <v>1268</v>
      </c>
      <c r="D13" s="33" t="s">
        <v>1267</v>
      </c>
    </row>
    <row r="14" spans="1:4" s="30" customFormat="1" ht="31.5" customHeight="1" x14ac:dyDescent="0.25">
      <c r="A14" s="31">
        <v>6</v>
      </c>
      <c r="B14" s="40" t="s">
        <v>2514</v>
      </c>
      <c r="C14" s="1073" t="s">
        <v>1268</v>
      </c>
      <c r="D14" s="33" t="s">
        <v>2515</v>
      </c>
    </row>
    <row r="15" spans="1:4" s="30" customFormat="1" ht="31.5" customHeight="1" x14ac:dyDescent="0.25">
      <c r="A15" s="31">
        <v>7</v>
      </c>
      <c r="B15" s="40"/>
      <c r="C15" s="32"/>
      <c r="D15" s="33"/>
    </row>
    <row r="16" spans="1:4" s="30" customFormat="1" ht="31.5" customHeight="1" x14ac:dyDescent="0.25">
      <c r="A16" s="31">
        <v>8</v>
      </c>
      <c r="B16" s="40"/>
      <c r="C16" s="32"/>
      <c r="D16" s="33"/>
    </row>
    <row r="17" spans="1:4" s="30" customFormat="1" ht="31.5" customHeight="1" x14ac:dyDescent="0.25">
      <c r="A17" s="31">
        <v>9</v>
      </c>
      <c r="B17" s="40"/>
      <c r="C17" s="32"/>
      <c r="D17" s="33"/>
    </row>
    <row r="18" spans="1:4" s="30" customFormat="1" ht="31.5" customHeight="1" x14ac:dyDescent="0.25">
      <c r="A18" s="31"/>
      <c r="B18" s="40"/>
      <c r="C18" s="32"/>
      <c r="D18" s="33"/>
    </row>
    <row r="19" spans="1:4" s="30" customFormat="1" ht="31.5" customHeight="1" x14ac:dyDescent="0.25">
      <c r="A19" s="31"/>
      <c r="B19" s="40"/>
      <c r="C19" s="32"/>
      <c r="D19" s="33"/>
    </row>
    <row r="20" spans="1:4" s="30" customFormat="1" ht="31.5" customHeight="1" x14ac:dyDescent="0.25">
      <c r="A20" s="31"/>
      <c r="B20" s="40"/>
      <c r="C20" s="32"/>
      <c r="D20" s="33"/>
    </row>
    <row r="21" spans="1:4" s="30" customFormat="1" ht="31.5" customHeight="1" x14ac:dyDescent="0.25">
      <c r="A21" s="31"/>
      <c r="B21" s="40"/>
      <c r="C21" s="32"/>
      <c r="D21" s="33"/>
    </row>
    <row r="22" spans="1:4" s="30" customFormat="1" ht="31.5" customHeight="1" x14ac:dyDescent="0.25">
      <c r="A22" s="31"/>
      <c r="B22" s="40"/>
      <c r="C22" s="32"/>
      <c r="D22" s="33"/>
    </row>
    <row r="23" spans="1:4" s="30" customFormat="1" ht="31.5" customHeight="1" x14ac:dyDescent="0.25">
      <c r="A23" s="31"/>
      <c r="B23" s="40"/>
      <c r="C23" s="32"/>
      <c r="D23" s="33"/>
    </row>
    <row r="24" spans="1:4" s="30" customFormat="1" ht="31.5" customHeight="1" x14ac:dyDescent="0.25">
      <c r="A24" s="31">
        <v>10</v>
      </c>
      <c r="B24" s="40"/>
      <c r="C24" s="32"/>
      <c r="D24" s="33"/>
    </row>
    <row r="25" spans="1:4" s="30" customFormat="1" ht="31.5" customHeight="1" x14ac:dyDescent="0.25">
      <c r="A25" s="1377"/>
      <c r="B25" s="1378"/>
      <c r="C25" s="1379"/>
      <c r="D25" s="1380"/>
    </row>
    <row r="26" spans="1:4" s="30" customFormat="1" ht="31.5" customHeight="1" x14ac:dyDescent="0.2">
      <c r="A26" s="412" t="s">
        <v>86</v>
      </c>
      <c r="B26" s="333"/>
      <c r="C26" s="478"/>
      <c r="D26" s="478"/>
    </row>
    <row r="27" spans="1:4" x14ac:dyDescent="0.3">
      <c r="A27" s="3"/>
      <c r="B27" s="41"/>
    </row>
    <row r="28" spans="1:4" x14ac:dyDescent="0.3">
      <c r="A28" s="412"/>
      <c r="B28" s="41"/>
    </row>
    <row r="29" spans="1:4" x14ac:dyDescent="0.3">
      <c r="A29" s="412"/>
      <c r="B29" s="41"/>
    </row>
    <row r="30" spans="1:4" x14ac:dyDescent="0.3">
      <c r="A30" s="412"/>
      <c r="B30" s="41"/>
    </row>
    <row r="31" spans="1:4" x14ac:dyDescent="0.3">
      <c r="A31" s="3"/>
    </row>
    <row r="32" spans="1:4" ht="18.75" x14ac:dyDescent="0.3">
      <c r="B32" s="354" t="s">
        <v>1009</v>
      </c>
    </row>
  </sheetData>
  <mergeCells count="8">
    <mergeCell ref="A25:D25"/>
    <mergeCell ref="A1:D1"/>
    <mergeCell ref="A3:D3"/>
    <mergeCell ref="A4:D4"/>
    <mergeCell ref="C7:D7"/>
    <mergeCell ref="A2:D2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8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27"/>
  <sheetViews>
    <sheetView view="pageBreakPreview" topLeftCell="A35" zoomScale="60" zoomScaleNormal="100" workbookViewId="0">
      <selection activeCell="Q35" sqref="Q35"/>
    </sheetView>
  </sheetViews>
  <sheetFormatPr baseColWidth="10" defaultRowHeight="15" x14ac:dyDescent="0.25"/>
  <cols>
    <col min="1" max="1" width="7" style="1025" customWidth="1"/>
    <col min="2" max="2" width="13.7109375" style="1024" customWidth="1"/>
    <col min="3" max="3" width="19.28515625" style="1023" customWidth="1"/>
    <col min="4" max="4" width="9.140625" style="1023" customWidth="1"/>
    <col min="5" max="5" width="23.28515625" style="1023" customWidth="1"/>
    <col min="6" max="6" width="21.7109375" style="1024" customWidth="1"/>
  </cols>
  <sheetData>
    <row r="2" spans="1:6" x14ac:dyDescent="0.25">
      <c r="A2" s="1400" t="s">
        <v>25</v>
      </c>
      <c r="B2" s="1400"/>
      <c r="C2" s="1400"/>
      <c r="D2" s="1400"/>
      <c r="E2" s="1400"/>
      <c r="F2" s="1400"/>
    </row>
    <row r="3" spans="1:6" ht="15.75" x14ac:dyDescent="0.25">
      <c r="A3" s="1401" t="s">
        <v>1269</v>
      </c>
      <c r="B3" s="1401"/>
      <c r="C3" s="1401"/>
      <c r="D3" s="1401"/>
      <c r="E3" s="1401"/>
      <c r="F3" s="1401"/>
    </row>
    <row r="4" spans="1:6" x14ac:dyDescent="0.25">
      <c r="A4" s="1402" t="s">
        <v>1093</v>
      </c>
      <c r="B4" s="1402"/>
      <c r="C4" s="1402"/>
      <c r="D4" s="1402"/>
      <c r="E4" s="1402"/>
      <c r="F4" s="1402"/>
    </row>
    <row r="5" spans="1:6" ht="15.75" x14ac:dyDescent="0.25">
      <c r="A5" s="1401" t="s">
        <v>2528</v>
      </c>
      <c r="B5" s="1401"/>
      <c r="C5" s="1401"/>
      <c r="D5" s="1401"/>
      <c r="E5" s="1401"/>
      <c r="F5" s="1401"/>
    </row>
    <row r="6" spans="1:6" ht="15.75" x14ac:dyDescent="0.25">
      <c r="A6" s="1079"/>
      <c r="B6" s="1079"/>
      <c r="C6" s="1079"/>
      <c r="D6" s="1079"/>
      <c r="E6" s="1079"/>
      <c r="F6" s="1079"/>
    </row>
    <row r="7" spans="1:6" ht="15.75" x14ac:dyDescent="0.25">
      <c r="A7" s="1074"/>
      <c r="B7" s="1079"/>
      <c r="C7" s="1079"/>
      <c r="D7" s="1079"/>
    </row>
    <row r="8" spans="1:6" ht="15.75" thickBot="1" x14ac:dyDescent="0.3">
      <c r="B8" s="1026"/>
      <c r="C8" s="1027"/>
      <c r="D8" s="1027"/>
      <c r="E8" s="1027"/>
      <c r="F8" s="1026"/>
    </row>
    <row r="9" spans="1:6" x14ac:dyDescent="0.25">
      <c r="A9" s="1403"/>
      <c r="B9" s="1405" t="s">
        <v>1270</v>
      </c>
      <c r="C9" s="1407" t="s">
        <v>1271</v>
      </c>
      <c r="D9" s="1408"/>
      <c r="E9" s="1409"/>
      <c r="F9" s="1413" t="s">
        <v>1272</v>
      </c>
    </row>
    <row r="10" spans="1:6" ht="15.75" thickBot="1" x14ac:dyDescent="0.3">
      <c r="A10" s="1404"/>
      <c r="B10" s="1406"/>
      <c r="C10" s="1410"/>
      <c r="D10" s="1411"/>
      <c r="E10" s="1412"/>
      <c r="F10" s="1414"/>
    </row>
    <row r="11" spans="1:6" x14ac:dyDescent="0.25">
      <c r="A11" s="1075"/>
      <c r="B11" s="1076"/>
      <c r="C11" s="1389" t="s">
        <v>1273</v>
      </c>
      <c r="D11" s="1390"/>
      <c r="E11" s="1391"/>
      <c r="F11" s="1077"/>
    </row>
    <row r="12" spans="1:6" x14ac:dyDescent="0.25">
      <c r="A12" s="1028">
        <v>1</v>
      </c>
      <c r="B12" s="1029">
        <v>10001</v>
      </c>
      <c r="C12" s="1030" t="s">
        <v>1274</v>
      </c>
      <c r="D12" s="1031"/>
      <c r="E12" s="1032"/>
      <c r="F12" s="1033">
        <v>13804</v>
      </c>
    </row>
    <row r="13" spans="1:6" x14ac:dyDescent="0.25">
      <c r="A13" s="1028">
        <v>2</v>
      </c>
      <c r="B13" s="1034">
        <v>10002</v>
      </c>
      <c r="C13" s="1035" t="s">
        <v>1275</v>
      </c>
      <c r="D13" s="1036"/>
      <c r="E13" s="1037"/>
      <c r="F13" s="1038">
        <v>4280.3999999999996</v>
      </c>
    </row>
    <row r="14" spans="1:6" x14ac:dyDescent="0.25">
      <c r="A14" s="1028">
        <v>3</v>
      </c>
      <c r="B14" s="1034">
        <v>10003</v>
      </c>
      <c r="C14" s="1035" t="s">
        <v>1276</v>
      </c>
      <c r="D14" s="1036"/>
      <c r="E14" s="1037"/>
      <c r="F14" s="1038">
        <v>11350.6</v>
      </c>
    </row>
    <row r="15" spans="1:6" x14ac:dyDescent="0.25">
      <c r="A15" s="1028">
        <v>4</v>
      </c>
      <c r="B15" s="1034">
        <v>10004</v>
      </c>
      <c r="C15" s="1035" t="s">
        <v>1277</v>
      </c>
      <c r="D15" s="1036"/>
      <c r="E15" s="1037"/>
      <c r="F15" s="1038">
        <v>3087.92</v>
      </c>
    </row>
    <row r="16" spans="1:6" x14ac:dyDescent="0.25">
      <c r="A16" s="1028">
        <v>5</v>
      </c>
      <c r="B16" s="1034">
        <v>10005</v>
      </c>
      <c r="C16" s="1035" t="s">
        <v>1278</v>
      </c>
      <c r="D16" s="1036"/>
      <c r="E16" s="1037"/>
      <c r="F16" s="1038">
        <v>1856</v>
      </c>
    </row>
    <row r="17" spans="1:6" x14ac:dyDescent="0.25">
      <c r="A17" s="1028">
        <v>6</v>
      </c>
      <c r="B17" s="1034" t="s">
        <v>1279</v>
      </c>
      <c r="C17" s="1035" t="s">
        <v>1280</v>
      </c>
      <c r="D17" s="1036"/>
      <c r="E17" s="1037"/>
      <c r="F17" s="1038">
        <v>2730.64</v>
      </c>
    </row>
    <row r="18" spans="1:6" x14ac:dyDescent="0.25">
      <c r="A18" s="1028">
        <v>7</v>
      </c>
      <c r="B18" s="1034" t="s">
        <v>1281</v>
      </c>
      <c r="C18" s="1035" t="s">
        <v>1282</v>
      </c>
      <c r="D18" s="1036"/>
      <c r="E18" s="1037"/>
      <c r="F18" s="1038">
        <v>2730.64</v>
      </c>
    </row>
    <row r="19" spans="1:6" x14ac:dyDescent="0.25">
      <c r="A19" s="1028">
        <v>8</v>
      </c>
      <c r="B19" s="1034" t="s">
        <v>1283</v>
      </c>
      <c r="C19" s="1035" t="s">
        <v>1284</v>
      </c>
      <c r="D19" s="1036"/>
      <c r="E19" s="1037"/>
      <c r="F19" s="1038">
        <v>2730.64</v>
      </c>
    </row>
    <row r="20" spans="1:6" x14ac:dyDescent="0.25">
      <c r="A20" s="1028">
        <v>9</v>
      </c>
      <c r="B20" s="1034">
        <v>10007</v>
      </c>
      <c r="C20" s="1035" t="s">
        <v>1285</v>
      </c>
      <c r="D20" s="1036"/>
      <c r="E20" s="1037"/>
      <c r="F20" s="1038">
        <v>1646.04</v>
      </c>
    </row>
    <row r="21" spans="1:6" x14ac:dyDescent="0.25">
      <c r="A21" s="1028">
        <v>10</v>
      </c>
      <c r="B21" s="1034">
        <v>10008</v>
      </c>
      <c r="C21" s="1035" t="s">
        <v>1286</v>
      </c>
      <c r="D21" s="1036"/>
      <c r="E21" s="1037"/>
      <c r="F21" s="1038">
        <v>7296.4</v>
      </c>
    </row>
    <row r="22" spans="1:6" x14ac:dyDescent="0.25">
      <c r="A22" s="1028">
        <v>11</v>
      </c>
      <c r="B22" s="1034" t="s">
        <v>1287</v>
      </c>
      <c r="C22" s="1035" t="s">
        <v>1288</v>
      </c>
      <c r="D22" s="1036"/>
      <c r="E22" s="1037"/>
      <c r="F22" s="1038">
        <v>1128.0999999999999</v>
      </c>
    </row>
    <row r="23" spans="1:6" x14ac:dyDescent="0.25">
      <c r="A23" s="1028">
        <v>12</v>
      </c>
      <c r="B23" s="1034" t="s">
        <v>1289</v>
      </c>
      <c r="C23" s="1035" t="s">
        <v>1290</v>
      </c>
      <c r="D23" s="1036"/>
      <c r="E23" s="1037"/>
      <c r="F23" s="1038">
        <v>1128.0999999999999</v>
      </c>
    </row>
    <row r="24" spans="1:6" x14ac:dyDescent="0.25">
      <c r="A24" s="1028">
        <v>13</v>
      </c>
      <c r="B24" s="1034" t="s">
        <v>1291</v>
      </c>
      <c r="C24" s="1035" t="s">
        <v>1292</v>
      </c>
      <c r="D24" s="1036"/>
      <c r="E24" s="1037"/>
      <c r="F24" s="1038">
        <v>1128.0999999999999</v>
      </c>
    </row>
    <row r="25" spans="1:6" x14ac:dyDescent="0.25">
      <c r="A25" s="1028">
        <v>14</v>
      </c>
      <c r="B25" s="1034" t="s">
        <v>1293</v>
      </c>
      <c r="C25" s="1035" t="s">
        <v>1294</v>
      </c>
      <c r="D25" s="1036"/>
      <c r="E25" s="1037"/>
      <c r="F25" s="1038">
        <v>1128.0999999999999</v>
      </c>
    </row>
    <row r="26" spans="1:6" x14ac:dyDescent="0.25">
      <c r="A26" s="1028">
        <v>15</v>
      </c>
      <c r="B26" s="1034">
        <v>10010</v>
      </c>
      <c r="C26" s="1035" t="s">
        <v>1295</v>
      </c>
      <c r="D26" s="1036"/>
      <c r="E26" s="1037"/>
      <c r="F26" s="1038">
        <v>3920.8</v>
      </c>
    </row>
    <row r="27" spans="1:6" x14ac:dyDescent="0.25">
      <c r="A27" s="1028">
        <v>16</v>
      </c>
      <c r="B27" s="1034">
        <v>10011</v>
      </c>
      <c r="C27" s="1035" t="s">
        <v>1296</v>
      </c>
      <c r="D27" s="1036"/>
      <c r="E27" s="1037"/>
      <c r="F27" s="1038">
        <v>2760.8</v>
      </c>
    </row>
    <row r="28" spans="1:6" x14ac:dyDescent="0.25">
      <c r="A28" s="1028">
        <v>17</v>
      </c>
      <c r="B28" s="1034">
        <v>10012</v>
      </c>
      <c r="C28" s="1035" t="s">
        <v>1297</v>
      </c>
      <c r="D28" s="1036"/>
      <c r="E28" s="1037"/>
      <c r="F28" s="1038">
        <v>4060</v>
      </c>
    </row>
    <row r="29" spans="1:6" x14ac:dyDescent="0.25">
      <c r="A29" s="1028">
        <v>18</v>
      </c>
      <c r="B29" s="1034">
        <v>10013</v>
      </c>
      <c r="C29" s="1035" t="s">
        <v>1298</v>
      </c>
      <c r="D29" s="1036"/>
      <c r="E29" s="1037"/>
      <c r="F29" s="1038">
        <v>324.8</v>
      </c>
    </row>
    <row r="30" spans="1:6" x14ac:dyDescent="0.25">
      <c r="A30" s="1028">
        <v>19</v>
      </c>
      <c r="B30" s="1034">
        <v>10014</v>
      </c>
      <c r="C30" s="1035" t="s">
        <v>1299</v>
      </c>
      <c r="D30" s="1036"/>
      <c r="E30" s="1037"/>
      <c r="F30" s="1038">
        <v>3967.2</v>
      </c>
    </row>
    <row r="31" spans="1:6" x14ac:dyDescent="0.25">
      <c r="A31" s="1028">
        <v>20</v>
      </c>
      <c r="B31" s="1034" t="s">
        <v>1300</v>
      </c>
      <c r="C31" s="1035" t="s">
        <v>1299</v>
      </c>
      <c r="D31" s="1036"/>
      <c r="E31" s="1037"/>
      <c r="F31" s="1038">
        <v>3967.2</v>
      </c>
    </row>
    <row r="32" spans="1:6" x14ac:dyDescent="0.25">
      <c r="A32" s="1028">
        <v>21</v>
      </c>
      <c r="B32" s="1034" t="s">
        <v>1301</v>
      </c>
      <c r="C32" s="1035" t="s">
        <v>1302</v>
      </c>
      <c r="D32" s="1036"/>
      <c r="E32" s="1037"/>
      <c r="F32" s="1038">
        <v>2482.4</v>
      </c>
    </row>
    <row r="33" spans="1:6" x14ac:dyDescent="0.25">
      <c r="A33" s="1028">
        <v>22</v>
      </c>
      <c r="B33" s="1034" t="s">
        <v>1303</v>
      </c>
      <c r="C33" s="1035" t="s">
        <v>1302</v>
      </c>
      <c r="D33" s="1036"/>
      <c r="E33" s="1037"/>
      <c r="F33" s="1038">
        <v>2482.4</v>
      </c>
    </row>
    <row r="34" spans="1:6" x14ac:dyDescent="0.25">
      <c r="A34" s="1028">
        <v>23</v>
      </c>
      <c r="B34" s="1034" t="s">
        <v>1304</v>
      </c>
      <c r="C34" s="1035" t="s">
        <v>1302</v>
      </c>
      <c r="D34" s="1036"/>
      <c r="E34" s="1037"/>
      <c r="F34" s="1038">
        <v>2482.4</v>
      </c>
    </row>
    <row r="35" spans="1:6" x14ac:dyDescent="0.25">
      <c r="A35" s="1028">
        <v>24</v>
      </c>
      <c r="B35" s="1034" t="s">
        <v>1305</v>
      </c>
      <c r="C35" s="1035" t="s">
        <v>1302</v>
      </c>
      <c r="D35" s="1036"/>
      <c r="E35" s="1037"/>
      <c r="F35" s="1038">
        <v>2482.4</v>
      </c>
    </row>
    <row r="36" spans="1:6" x14ac:dyDescent="0.25">
      <c r="A36" s="1028">
        <v>25</v>
      </c>
      <c r="B36" s="1034" t="s">
        <v>1306</v>
      </c>
      <c r="C36" s="1035" t="s">
        <v>1302</v>
      </c>
      <c r="D36" s="1036"/>
      <c r="E36" s="1037"/>
      <c r="F36" s="1038">
        <v>2482.4</v>
      </c>
    </row>
    <row r="37" spans="1:6" x14ac:dyDescent="0.25">
      <c r="A37" s="1028">
        <v>26</v>
      </c>
      <c r="B37" s="1034">
        <v>10016</v>
      </c>
      <c r="C37" s="1035" t="s">
        <v>1307</v>
      </c>
      <c r="D37" s="1036"/>
      <c r="E37" s="1037"/>
      <c r="F37" s="1038">
        <v>2876.8</v>
      </c>
    </row>
    <row r="38" spans="1:6" x14ac:dyDescent="0.25">
      <c r="A38" s="1028">
        <v>27</v>
      </c>
      <c r="B38" s="1034">
        <v>10017</v>
      </c>
      <c r="C38" s="1035" t="s">
        <v>1308</v>
      </c>
      <c r="D38" s="1036"/>
      <c r="E38" s="1037"/>
      <c r="F38" s="1038">
        <v>1469.3</v>
      </c>
    </row>
    <row r="39" spans="1:6" x14ac:dyDescent="0.25">
      <c r="A39" s="1028">
        <v>28</v>
      </c>
      <c r="B39" s="1034" t="s">
        <v>1309</v>
      </c>
      <c r="C39" s="1035" t="s">
        <v>1310</v>
      </c>
      <c r="D39" s="1036"/>
      <c r="E39" s="1037"/>
      <c r="F39" s="1038">
        <v>14500</v>
      </c>
    </row>
    <row r="40" spans="1:6" x14ac:dyDescent="0.25">
      <c r="A40" s="1028">
        <v>29</v>
      </c>
      <c r="B40" s="1034" t="s">
        <v>1311</v>
      </c>
      <c r="C40" s="1035" t="s">
        <v>1310</v>
      </c>
      <c r="D40" s="1036"/>
      <c r="E40" s="1037"/>
      <c r="F40" s="1038">
        <v>14500</v>
      </c>
    </row>
    <row r="41" spans="1:6" x14ac:dyDescent="0.25">
      <c r="A41" s="1028">
        <v>30</v>
      </c>
      <c r="B41" s="1034" t="s">
        <v>1312</v>
      </c>
      <c r="C41" s="1035" t="s">
        <v>1310</v>
      </c>
      <c r="D41" s="1036"/>
      <c r="E41" s="1037"/>
      <c r="F41" s="1038">
        <v>14500</v>
      </c>
    </row>
    <row r="42" spans="1:6" x14ac:dyDescent="0.25">
      <c r="A42" s="1028">
        <v>31</v>
      </c>
      <c r="B42" s="1034">
        <v>10019</v>
      </c>
      <c r="C42" s="1035" t="s">
        <v>1310</v>
      </c>
      <c r="D42" s="1036"/>
      <c r="E42" s="1037"/>
      <c r="F42" s="1038">
        <v>14500</v>
      </c>
    </row>
    <row r="43" spans="1:6" x14ac:dyDescent="0.25">
      <c r="A43" s="1028">
        <v>32</v>
      </c>
      <c r="B43" s="1034">
        <v>10020</v>
      </c>
      <c r="C43" s="1035" t="s">
        <v>1313</v>
      </c>
      <c r="D43" s="1036"/>
      <c r="E43" s="1037"/>
      <c r="F43" s="1038">
        <v>1845</v>
      </c>
    </row>
    <row r="44" spans="1:6" x14ac:dyDescent="0.25">
      <c r="A44" s="1028">
        <v>33</v>
      </c>
      <c r="B44" s="1034">
        <v>10021</v>
      </c>
      <c r="C44" s="1035" t="s">
        <v>1314</v>
      </c>
      <c r="D44" s="1036"/>
      <c r="E44" s="1037"/>
      <c r="F44" s="1038">
        <v>11535.04</v>
      </c>
    </row>
    <row r="45" spans="1:6" x14ac:dyDescent="0.25">
      <c r="A45" s="1028">
        <v>34</v>
      </c>
      <c r="B45" s="1034" t="s">
        <v>1315</v>
      </c>
      <c r="C45" s="1035" t="s">
        <v>1316</v>
      </c>
      <c r="D45" s="1036"/>
      <c r="E45" s="1037"/>
      <c r="F45" s="1038">
        <v>585.79999999999995</v>
      </c>
    </row>
    <row r="46" spans="1:6" x14ac:dyDescent="0.25">
      <c r="A46" s="1028">
        <v>35</v>
      </c>
      <c r="B46" s="1034" t="s">
        <v>1317</v>
      </c>
      <c r="C46" s="1035" t="s">
        <v>1318</v>
      </c>
      <c r="D46" s="1036"/>
      <c r="E46" s="1037"/>
      <c r="F46" s="1038">
        <v>585.79999999999995</v>
      </c>
    </row>
    <row r="47" spans="1:6" x14ac:dyDescent="0.25">
      <c r="A47" s="1028">
        <v>36</v>
      </c>
      <c r="B47" s="1034" t="s">
        <v>1319</v>
      </c>
      <c r="C47" s="1035" t="s">
        <v>1320</v>
      </c>
      <c r="D47" s="1036"/>
      <c r="E47" s="1037"/>
      <c r="F47" s="1038">
        <v>585.79999999999995</v>
      </c>
    </row>
    <row r="48" spans="1:6" x14ac:dyDescent="0.25">
      <c r="A48" s="1028">
        <v>37</v>
      </c>
      <c r="B48" s="1034" t="s">
        <v>1321</v>
      </c>
      <c r="C48" s="1035" t="s">
        <v>1322</v>
      </c>
      <c r="D48" s="1036"/>
      <c r="E48" s="1037"/>
      <c r="F48" s="1038">
        <v>585.79999999999995</v>
      </c>
    </row>
    <row r="49" spans="1:6" x14ac:dyDescent="0.25">
      <c r="A49" s="1028">
        <v>38</v>
      </c>
      <c r="B49" s="1034">
        <v>10023</v>
      </c>
      <c r="C49" s="1035" t="s">
        <v>1323</v>
      </c>
      <c r="D49" s="1036"/>
      <c r="E49" s="1037"/>
      <c r="F49" s="1038">
        <v>2726</v>
      </c>
    </row>
    <row r="50" spans="1:6" x14ac:dyDescent="0.25">
      <c r="A50" s="1028">
        <v>39</v>
      </c>
      <c r="B50" s="1034">
        <v>10024</v>
      </c>
      <c r="C50" s="1035" t="s">
        <v>1324</v>
      </c>
      <c r="D50" s="1036"/>
      <c r="E50" s="1037"/>
      <c r="F50" s="1038">
        <v>4198.04</v>
      </c>
    </row>
    <row r="51" spans="1:6" x14ac:dyDescent="0.25">
      <c r="A51" s="1028">
        <v>40</v>
      </c>
      <c r="B51" s="1034" t="s">
        <v>1325</v>
      </c>
      <c r="C51" s="1035" t="s">
        <v>1324</v>
      </c>
      <c r="D51" s="1036"/>
      <c r="E51" s="1037"/>
      <c r="F51" s="1038">
        <v>4198.04</v>
      </c>
    </row>
    <row r="52" spans="1:6" x14ac:dyDescent="0.25">
      <c r="A52" s="1028">
        <v>41</v>
      </c>
      <c r="B52" s="1034" t="s">
        <v>1326</v>
      </c>
      <c r="C52" s="1035" t="s">
        <v>1327</v>
      </c>
      <c r="D52" s="1036"/>
      <c r="E52" s="1037"/>
      <c r="F52" s="1038">
        <v>1948.8</v>
      </c>
    </row>
    <row r="53" spans="1:6" x14ac:dyDescent="0.25">
      <c r="A53" s="1028">
        <v>42</v>
      </c>
      <c r="B53" s="1034" t="s">
        <v>1328</v>
      </c>
      <c r="C53" s="1035" t="s">
        <v>1327</v>
      </c>
      <c r="D53" s="1036"/>
      <c r="E53" s="1037"/>
      <c r="F53" s="1038">
        <v>1948.8</v>
      </c>
    </row>
    <row r="54" spans="1:6" x14ac:dyDescent="0.25">
      <c r="A54" s="1028">
        <v>43</v>
      </c>
      <c r="B54" s="1034" t="s">
        <v>1329</v>
      </c>
      <c r="C54" s="1035" t="s">
        <v>1327</v>
      </c>
      <c r="D54" s="1036"/>
      <c r="E54" s="1037"/>
      <c r="F54" s="1038">
        <v>1948.8</v>
      </c>
    </row>
    <row r="55" spans="1:6" x14ac:dyDescent="0.25">
      <c r="A55" s="1028">
        <v>44</v>
      </c>
      <c r="B55" s="1034" t="s">
        <v>1330</v>
      </c>
      <c r="C55" s="1035" t="s">
        <v>1327</v>
      </c>
      <c r="D55" s="1036"/>
      <c r="E55" s="1037"/>
      <c r="F55" s="1038">
        <v>1948.8</v>
      </c>
    </row>
    <row r="56" spans="1:6" x14ac:dyDescent="0.25">
      <c r="A56" s="1028">
        <v>45</v>
      </c>
      <c r="B56" s="1034" t="s">
        <v>1331</v>
      </c>
      <c r="C56" s="1035" t="s">
        <v>1327</v>
      </c>
      <c r="D56" s="1036"/>
      <c r="E56" s="1037"/>
      <c r="F56" s="1038">
        <v>1948.8</v>
      </c>
    </row>
    <row r="57" spans="1:6" x14ac:dyDescent="0.25">
      <c r="A57" s="1028">
        <v>46</v>
      </c>
      <c r="B57" s="1034" t="s">
        <v>1332</v>
      </c>
      <c r="C57" s="1035" t="s">
        <v>1333</v>
      </c>
      <c r="D57" s="1036"/>
      <c r="E57" s="1037"/>
      <c r="F57" s="1038">
        <v>3828</v>
      </c>
    </row>
    <row r="58" spans="1:6" x14ac:dyDescent="0.25">
      <c r="A58" s="1028">
        <v>47</v>
      </c>
      <c r="B58" s="1034" t="s">
        <v>1334</v>
      </c>
      <c r="C58" s="1035" t="s">
        <v>1333</v>
      </c>
      <c r="D58" s="1036"/>
      <c r="E58" s="1037"/>
      <c r="F58" s="1038">
        <v>3828</v>
      </c>
    </row>
    <row r="59" spans="1:6" x14ac:dyDescent="0.25">
      <c r="A59" s="1028">
        <v>48</v>
      </c>
      <c r="B59" s="1034" t="s">
        <v>1335</v>
      </c>
      <c r="C59" s="1035" t="s">
        <v>1333</v>
      </c>
      <c r="D59" s="1036"/>
      <c r="E59" s="1037"/>
      <c r="F59" s="1038">
        <v>3828</v>
      </c>
    </row>
    <row r="60" spans="1:6" x14ac:dyDescent="0.25">
      <c r="A60" s="1028">
        <v>49</v>
      </c>
      <c r="B60" s="1034" t="s">
        <v>1336</v>
      </c>
      <c r="C60" s="1035" t="s">
        <v>1333</v>
      </c>
      <c r="D60" s="1036"/>
      <c r="E60" s="1037"/>
      <c r="F60" s="1038">
        <v>3828</v>
      </c>
    </row>
    <row r="61" spans="1:6" x14ac:dyDescent="0.25">
      <c r="A61" s="1028">
        <v>50</v>
      </c>
      <c r="B61" s="1034" t="s">
        <v>1337</v>
      </c>
      <c r="C61" s="1035" t="s">
        <v>1338</v>
      </c>
      <c r="D61" s="1036"/>
      <c r="E61" s="1037"/>
      <c r="F61" s="1038">
        <v>2920.88</v>
      </c>
    </row>
    <row r="62" spans="1:6" x14ac:dyDescent="0.25">
      <c r="A62" s="1028">
        <v>51</v>
      </c>
      <c r="B62" s="1034" t="s">
        <v>1339</v>
      </c>
      <c r="C62" s="1035" t="s">
        <v>1338</v>
      </c>
      <c r="D62" s="1036"/>
      <c r="E62" s="1037"/>
      <c r="F62" s="1038">
        <v>2920.88</v>
      </c>
    </row>
    <row r="63" spans="1:6" x14ac:dyDescent="0.25">
      <c r="A63" s="1028">
        <v>52</v>
      </c>
      <c r="B63" s="1034" t="s">
        <v>1340</v>
      </c>
      <c r="C63" s="1035" t="s">
        <v>1338</v>
      </c>
      <c r="D63" s="1036"/>
      <c r="E63" s="1037"/>
      <c r="F63" s="1038">
        <v>2920.88</v>
      </c>
    </row>
    <row r="64" spans="1:6" x14ac:dyDescent="0.25">
      <c r="A64" s="1028">
        <v>53</v>
      </c>
      <c r="B64" s="1034" t="s">
        <v>1341</v>
      </c>
      <c r="C64" s="1035" t="s">
        <v>1338</v>
      </c>
      <c r="D64" s="1036"/>
      <c r="E64" s="1037"/>
      <c r="F64" s="1038">
        <v>2920.88</v>
      </c>
    </row>
    <row r="65" spans="1:6" x14ac:dyDescent="0.25">
      <c r="A65" s="1028">
        <v>54</v>
      </c>
      <c r="B65" s="1034">
        <v>10029</v>
      </c>
      <c r="C65" s="1035" t="s">
        <v>1342</v>
      </c>
      <c r="D65" s="1036"/>
      <c r="E65" s="1037"/>
      <c r="F65" s="1038">
        <v>3190</v>
      </c>
    </row>
    <row r="66" spans="1:6" x14ac:dyDescent="0.25">
      <c r="A66" s="1028">
        <v>55</v>
      </c>
      <c r="B66" s="1034" t="s">
        <v>1343</v>
      </c>
      <c r="C66" s="1035" t="s">
        <v>1342</v>
      </c>
      <c r="D66" s="1036"/>
      <c r="E66" s="1037"/>
      <c r="F66" s="1038">
        <v>3190</v>
      </c>
    </row>
    <row r="67" spans="1:6" x14ac:dyDescent="0.25">
      <c r="A67" s="1028">
        <v>56</v>
      </c>
      <c r="B67" s="1034" t="s">
        <v>1344</v>
      </c>
      <c r="C67" s="1035" t="s">
        <v>1345</v>
      </c>
      <c r="D67" s="1036"/>
      <c r="E67" s="1037"/>
      <c r="F67" s="1038">
        <v>464</v>
      </c>
    </row>
    <row r="68" spans="1:6" x14ac:dyDescent="0.25">
      <c r="A68" s="1028">
        <v>57</v>
      </c>
      <c r="B68" s="1034" t="s">
        <v>1346</v>
      </c>
      <c r="C68" s="1035" t="s">
        <v>1345</v>
      </c>
      <c r="D68" s="1036"/>
      <c r="E68" s="1037"/>
      <c r="F68" s="1038">
        <v>464</v>
      </c>
    </row>
    <row r="69" spans="1:6" x14ac:dyDescent="0.25">
      <c r="A69" s="1028">
        <v>58</v>
      </c>
      <c r="B69" s="1034" t="s">
        <v>1347</v>
      </c>
      <c r="C69" s="1035" t="s">
        <v>1345</v>
      </c>
      <c r="D69" s="1036"/>
      <c r="E69" s="1037"/>
      <c r="F69" s="1038">
        <v>464</v>
      </c>
    </row>
    <row r="70" spans="1:6" x14ac:dyDescent="0.25">
      <c r="A70" s="1028">
        <v>59</v>
      </c>
      <c r="B70" s="1034">
        <v>10031</v>
      </c>
      <c r="C70" s="1035" t="s">
        <v>1348</v>
      </c>
      <c r="D70" s="1036"/>
      <c r="E70" s="1037"/>
      <c r="F70" s="1038">
        <v>2093.8000000000002</v>
      </c>
    </row>
    <row r="71" spans="1:6" x14ac:dyDescent="0.25">
      <c r="A71" s="1028">
        <v>60</v>
      </c>
      <c r="B71" s="1034" t="s">
        <v>1349</v>
      </c>
      <c r="C71" s="1035" t="s">
        <v>1348</v>
      </c>
      <c r="D71" s="1036"/>
      <c r="E71" s="1037"/>
      <c r="F71" s="1038">
        <v>2093.8000000000002</v>
      </c>
    </row>
    <row r="72" spans="1:6" x14ac:dyDescent="0.25">
      <c r="A72" s="1028">
        <v>61</v>
      </c>
      <c r="B72" s="1034">
        <v>10032</v>
      </c>
      <c r="C72" s="1035" t="s">
        <v>1350</v>
      </c>
      <c r="D72" s="1036"/>
      <c r="E72" s="1037"/>
      <c r="F72" s="1038">
        <v>299</v>
      </c>
    </row>
    <row r="73" spans="1:6" x14ac:dyDescent="0.25">
      <c r="A73" s="1028">
        <v>62</v>
      </c>
      <c r="B73" s="1034">
        <v>10033</v>
      </c>
      <c r="C73" s="1035" t="s">
        <v>1351</v>
      </c>
      <c r="D73" s="1036"/>
      <c r="E73" s="1037"/>
      <c r="F73" s="1038">
        <v>899</v>
      </c>
    </row>
    <row r="74" spans="1:6" x14ac:dyDescent="0.25">
      <c r="A74" s="1028">
        <v>63</v>
      </c>
      <c r="B74" s="1034" t="s">
        <v>1352</v>
      </c>
      <c r="C74" s="1035" t="s">
        <v>1351</v>
      </c>
      <c r="D74" s="1036"/>
      <c r="E74" s="1037"/>
      <c r="F74" s="1038">
        <v>899</v>
      </c>
    </row>
    <row r="75" spans="1:6" x14ac:dyDescent="0.25">
      <c r="A75" s="1028">
        <v>64</v>
      </c>
      <c r="B75" s="1034" t="s">
        <v>1353</v>
      </c>
      <c r="C75" s="1035" t="s">
        <v>1354</v>
      </c>
      <c r="D75" s="1036"/>
      <c r="E75" s="1037"/>
      <c r="F75" s="1038">
        <v>973.12</v>
      </c>
    </row>
    <row r="76" spans="1:6" x14ac:dyDescent="0.25">
      <c r="A76" s="1028">
        <v>65</v>
      </c>
      <c r="B76" s="1034" t="s">
        <v>1355</v>
      </c>
      <c r="C76" s="1035" t="s">
        <v>1354</v>
      </c>
      <c r="D76" s="1036"/>
      <c r="E76" s="1037"/>
      <c r="F76" s="1038">
        <v>973.12384615384622</v>
      </c>
    </row>
    <row r="77" spans="1:6" x14ac:dyDescent="0.25">
      <c r="A77" s="1028">
        <v>66</v>
      </c>
      <c r="B77" s="1034" t="s">
        <v>1356</v>
      </c>
      <c r="C77" s="1035" t="s">
        <v>1354</v>
      </c>
      <c r="D77" s="1036"/>
      <c r="E77" s="1037"/>
      <c r="F77" s="1038">
        <v>973.12384615384622</v>
      </c>
    </row>
    <row r="78" spans="1:6" x14ac:dyDescent="0.25">
      <c r="A78" s="1028">
        <v>67</v>
      </c>
      <c r="B78" s="1034" t="s">
        <v>1357</v>
      </c>
      <c r="C78" s="1035" t="s">
        <v>1354</v>
      </c>
      <c r="D78" s="1036"/>
      <c r="E78" s="1037"/>
      <c r="F78" s="1038">
        <v>973.12384615384622</v>
      </c>
    </row>
    <row r="79" spans="1:6" x14ac:dyDescent="0.25">
      <c r="A79" s="1028">
        <v>68</v>
      </c>
      <c r="B79" s="1034" t="s">
        <v>1358</v>
      </c>
      <c r="C79" s="1035" t="s">
        <v>1354</v>
      </c>
      <c r="D79" s="1036"/>
      <c r="E79" s="1037"/>
      <c r="F79" s="1038">
        <v>973.12384615384622</v>
      </c>
    </row>
    <row r="80" spans="1:6" x14ac:dyDescent="0.25">
      <c r="A80" s="1028">
        <v>69</v>
      </c>
      <c r="B80" s="1034" t="s">
        <v>1359</v>
      </c>
      <c r="C80" s="1035" t="s">
        <v>1354</v>
      </c>
      <c r="D80" s="1036"/>
      <c r="E80" s="1037"/>
      <c r="F80" s="1038">
        <v>973.12384615384622</v>
      </c>
    </row>
    <row r="81" spans="1:6" x14ac:dyDescent="0.25">
      <c r="A81" s="1028">
        <v>70</v>
      </c>
      <c r="B81" s="1034" t="s">
        <v>1360</v>
      </c>
      <c r="C81" s="1035" t="s">
        <v>1354</v>
      </c>
      <c r="D81" s="1036"/>
      <c r="E81" s="1037"/>
      <c r="F81" s="1038">
        <v>973.12384615384622</v>
      </c>
    </row>
    <row r="82" spans="1:6" x14ac:dyDescent="0.25">
      <c r="A82" s="1028">
        <v>71</v>
      </c>
      <c r="B82" s="1034" t="s">
        <v>1361</v>
      </c>
      <c r="C82" s="1035" t="s">
        <v>1354</v>
      </c>
      <c r="D82" s="1036"/>
      <c r="E82" s="1037"/>
      <c r="F82" s="1038">
        <v>973.12384615384622</v>
      </c>
    </row>
    <row r="83" spans="1:6" x14ac:dyDescent="0.25">
      <c r="A83" s="1028">
        <v>72</v>
      </c>
      <c r="B83" s="1034" t="s">
        <v>1362</v>
      </c>
      <c r="C83" s="1035" t="s">
        <v>1354</v>
      </c>
      <c r="D83" s="1036"/>
      <c r="E83" s="1037"/>
      <c r="F83" s="1038">
        <v>973.12384615384622</v>
      </c>
    </row>
    <row r="84" spans="1:6" x14ac:dyDescent="0.25">
      <c r="A84" s="1028">
        <v>73</v>
      </c>
      <c r="B84" s="1034" t="s">
        <v>1363</v>
      </c>
      <c r="C84" s="1035" t="s">
        <v>1354</v>
      </c>
      <c r="D84" s="1036"/>
      <c r="E84" s="1037"/>
      <c r="F84" s="1038">
        <v>973.12384615384622</v>
      </c>
    </row>
    <row r="85" spans="1:6" x14ac:dyDescent="0.25">
      <c r="A85" s="1028">
        <v>74</v>
      </c>
      <c r="B85" s="1034" t="s">
        <v>1364</v>
      </c>
      <c r="C85" s="1035" t="s">
        <v>1354</v>
      </c>
      <c r="D85" s="1036"/>
      <c r="E85" s="1037"/>
      <c r="F85" s="1038">
        <v>973.12384615384622</v>
      </c>
    </row>
    <row r="86" spans="1:6" x14ac:dyDescent="0.25">
      <c r="A86" s="1028">
        <v>75</v>
      </c>
      <c r="B86" s="1034" t="s">
        <v>1365</v>
      </c>
      <c r="C86" s="1035" t="s">
        <v>1354</v>
      </c>
      <c r="D86" s="1036"/>
      <c r="E86" s="1037"/>
      <c r="F86" s="1038">
        <v>973.12384615384622</v>
      </c>
    </row>
    <row r="87" spans="1:6" x14ac:dyDescent="0.25">
      <c r="A87" s="1028">
        <v>76</v>
      </c>
      <c r="B87" s="1034" t="s">
        <v>1366</v>
      </c>
      <c r="C87" s="1035" t="s">
        <v>1354</v>
      </c>
      <c r="D87" s="1036"/>
      <c r="E87" s="1037"/>
      <c r="F87" s="1038">
        <v>973.12384615384622</v>
      </c>
    </row>
    <row r="88" spans="1:6" x14ac:dyDescent="0.25">
      <c r="A88" s="1028">
        <v>77</v>
      </c>
      <c r="B88" s="1034" t="s">
        <v>1367</v>
      </c>
      <c r="C88" s="1035" t="s">
        <v>1327</v>
      </c>
      <c r="D88" s="1036"/>
      <c r="E88" s="1037"/>
      <c r="F88" s="1038">
        <v>2207.48</v>
      </c>
    </row>
    <row r="89" spans="1:6" x14ac:dyDescent="0.25">
      <c r="A89" s="1028">
        <v>78</v>
      </c>
      <c r="B89" s="1034" t="s">
        <v>1368</v>
      </c>
      <c r="C89" s="1035" t="s">
        <v>1327</v>
      </c>
      <c r="D89" s="1036"/>
      <c r="E89" s="1037"/>
      <c r="F89" s="1038">
        <v>2207.48</v>
      </c>
    </row>
    <row r="90" spans="1:6" x14ac:dyDescent="0.25">
      <c r="A90" s="1028">
        <v>79</v>
      </c>
      <c r="B90" s="1034" t="s">
        <v>1369</v>
      </c>
      <c r="C90" s="1035" t="s">
        <v>1327</v>
      </c>
      <c r="D90" s="1036"/>
      <c r="E90" s="1037"/>
      <c r="F90" s="1038">
        <v>2207.48</v>
      </c>
    </row>
    <row r="91" spans="1:6" x14ac:dyDescent="0.25">
      <c r="A91" s="1028">
        <v>80</v>
      </c>
      <c r="B91" s="1034" t="s">
        <v>1370</v>
      </c>
      <c r="C91" s="1035" t="s">
        <v>1371</v>
      </c>
      <c r="D91" s="1036"/>
      <c r="E91" s="1037"/>
      <c r="F91" s="1038">
        <v>429</v>
      </c>
    </row>
    <row r="92" spans="1:6" x14ac:dyDescent="0.25">
      <c r="A92" s="1028">
        <v>81</v>
      </c>
      <c r="B92" s="1034" t="s">
        <v>1372</v>
      </c>
      <c r="C92" s="1035" t="s">
        <v>1371</v>
      </c>
      <c r="D92" s="1036"/>
      <c r="E92" s="1037"/>
      <c r="F92" s="1038">
        <v>429</v>
      </c>
    </row>
    <row r="93" spans="1:6" x14ac:dyDescent="0.25">
      <c r="A93" s="1028">
        <v>82</v>
      </c>
      <c r="B93" s="1034" t="s">
        <v>1373</v>
      </c>
      <c r="C93" s="1035" t="s">
        <v>1371</v>
      </c>
      <c r="D93" s="1036"/>
      <c r="E93" s="1037"/>
      <c r="F93" s="1038">
        <v>429</v>
      </c>
    </row>
    <row r="94" spans="1:6" x14ac:dyDescent="0.25">
      <c r="A94" s="1028">
        <v>83</v>
      </c>
      <c r="B94" s="1034" t="s">
        <v>1374</v>
      </c>
      <c r="C94" s="1035" t="s">
        <v>1371</v>
      </c>
      <c r="D94" s="1036"/>
      <c r="E94" s="1037"/>
      <c r="F94" s="1038">
        <v>429</v>
      </c>
    </row>
    <row r="95" spans="1:6" x14ac:dyDescent="0.25">
      <c r="A95" s="1028">
        <v>84</v>
      </c>
      <c r="B95" s="1034" t="s">
        <v>1375</v>
      </c>
      <c r="C95" s="1035" t="s">
        <v>1371</v>
      </c>
      <c r="D95" s="1036"/>
      <c r="E95" s="1037"/>
      <c r="F95" s="1038">
        <v>429</v>
      </c>
    </row>
    <row r="96" spans="1:6" x14ac:dyDescent="0.25">
      <c r="A96" s="1028">
        <v>85</v>
      </c>
      <c r="B96" s="1034" t="s">
        <v>1376</v>
      </c>
      <c r="C96" s="1035" t="s">
        <v>1377</v>
      </c>
      <c r="D96" s="1036"/>
      <c r="E96" s="1037"/>
      <c r="F96" s="1038">
        <v>973.12</v>
      </c>
    </row>
    <row r="97" spans="1:6" x14ac:dyDescent="0.25">
      <c r="A97" s="1028">
        <v>86</v>
      </c>
      <c r="B97" s="1034" t="s">
        <v>1378</v>
      </c>
      <c r="C97" s="1035" t="s">
        <v>1377</v>
      </c>
      <c r="D97" s="1036"/>
      <c r="E97" s="1037"/>
      <c r="F97" s="1038">
        <v>973.12428571428575</v>
      </c>
    </row>
    <row r="98" spans="1:6" x14ac:dyDescent="0.25">
      <c r="A98" s="1028">
        <v>87</v>
      </c>
      <c r="B98" s="1034" t="s">
        <v>1379</v>
      </c>
      <c r="C98" s="1035" t="s">
        <v>1377</v>
      </c>
      <c r="D98" s="1036"/>
      <c r="E98" s="1037"/>
      <c r="F98" s="1038">
        <v>973.12428571428575</v>
      </c>
    </row>
    <row r="99" spans="1:6" x14ac:dyDescent="0.25">
      <c r="A99" s="1028">
        <v>88</v>
      </c>
      <c r="B99" s="1034" t="s">
        <v>1380</v>
      </c>
      <c r="C99" s="1035" t="s">
        <v>1377</v>
      </c>
      <c r="D99" s="1036"/>
      <c r="E99" s="1037"/>
      <c r="F99" s="1038">
        <v>973.12428571428575</v>
      </c>
    </row>
    <row r="100" spans="1:6" x14ac:dyDescent="0.25">
      <c r="A100" s="1028">
        <v>89</v>
      </c>
      <c r="B100" s="1034" t="s">
        <v>1381</v>
      </c>
      <c r="C100" s="1035" t="s">
        <v>1377</v>
      </c>
      <c r="D100" s="1036"/>
      <c r="E100" s="1037"/>
      <c r="F100" s="1038">
        <v>973.12428571428575</v>
      </c>
    </row>
    <row r="101" spans="1:6" x14ac:dyDescent="0.25">
      <c r="A101" s="1028">
        <v>90</v>
      </c>
      <c r="B101" s="1034" t="s">
        <v>1382</v>
      </c>
      <c r="C101" s="1035" t="s">
        <v>1377</v>
      </c>
      <c r="D101" s="1036"/>
      <c r="E101" s="1037"/>
      <c r="F101" s="1038">
        <v>973.12428571428575</v>
      </c>
    </row>
    <row r="102" spans="1:6" x14ac:dyDescent="0.25">
      <c r="A102" s="1028">
        <v>91</v>
      </c>
      <c r="B102" s="1034" t="s">
        <v>1383</v>
      </c>
      <c r="C102" s="1035" t="s">
        <v>1377</v>
      </c>
      <c r="D102" s="1036"/>
      <c r="E102" s="1037"/>
      <c r="F102" s="1038">
        <v>973.12428571428575</v>
      </c>
    </row>
    <row r="103" spans="1:6" x14ac:dyDescent="0.25">
      <c r="A103" s="1028">
        <v>92</v>
      </c>
      <c r="B103" s="1034">
        <v>10038</v>
      </c>
      <c r="C103" s="1035" t="s">
        <v>1384</v>
      </c>
      <c r="D103" s="1036"/>
      <c r="E103" s="1037"/>
      <c r="F103" s="1038">
        <v>999</v>
      </c>
    </row>
    <row r="104" spans="1:6" x14ac:dyDescent="0.25">
      <c r="A104" s="1028">
        <v>93</v>
      </c>
      <c r="B104" s="1034">
        <v>10039</v>
      </c>
      <c r="C104" s="1035" t="s">
        <v>1385</v>
      </c>
      <c r="D104" s="1036"/>
      <c r="E104" s="1037"/>
      <c r="F104" s="1038">
        <v>2800</v>
      </c>
    </row>
    <row r="105" spans="1:6" x14ac:dyDescent="0.25">
      <c r="A105" s="1028">
        <v>94</v>
      </c>
      <c r="B105" s="1034" t="s">
        <v>1386</v>
      </c>
      <c r="C105" s="1035" t="s">
        <v>1387</v>
      </c>
      <c r="D105" s="1036"/>
      <c r="E105" s="1037"/>
      <c r="F105" s="1038">
        <v>1566</v>
      </c>
    </row>
    <row r="106" spans="1:6" x14ac:dyDescent="0.25">
      <c r="A106" s="1028">
        <v>95</v>
      </c>
      <c r="B106" s="1034" t="s">
        <v>1388</v>
      </c>
      <c r="C106" s="1035" t="s">
        <v>1387</v>
      </c>
      <c r="D106" s="1036"/>
      <c r="E106" s="1037"/>
      <c r="F106" s="1038">
        <v>1566</v>
      </c>
    </row>
    <row r="107" spans="1:6" x14ac:dyDescent="0.25">
      <c r="A107" s="1028">
        <v>96</v>
      </c>
      <c r="B107" s="1034" t="s">
        <v>1389</v>
      </c>
      <c r="C107" s="1035" t="s">
        <v>1387</v>
      </c>
      <c r="D107" s="1036"/>
      <c r="E107" s="1037"/>
      <c r="F107" s="1038">
        <v>1566</v>
      </c>
    </row>
    <row r="108" spans="1:6" x14ac:dyDescent="0.25">
      <c r="A108" s="1028">
        <v>97</v>
      </c>
      <c r="B108" s="1034" t="s">
        <v>1390</v>
      </c>
      <c r="C108" s="1035" t="s">
        <v>1387</v>
      </c>
      <c r="D108" s="1036"/>
      <c r="E108" s="1037"/>
      <c r="F108" s="1038">
        <v>1566</v>
      </c>
    </row>
    <row r="109" spans="1:6" x14ac:dyDescent="0.25">
      <c r="A109" s="1028">
        <v>98</v>
      </c>
      <c r="B109" s="1034" t="s">
        <v>1391</v>
      </c>
      <c r="C109" s="1035" t="s">
        <v>1387</v>
      </c>
      <c r="D109" s="1036"/>
      <c r="E109" s="1037"/>
      <c r="F109" s="1038">
        <v>1566</v>
      </c>
    </row>
    <row r="110" spans="1:6" x14ac:dyDescent="0.25">
      <c r="A110" s="1028">
        <v>99</v>
      </c>
      <c r="B110" s="1034" t="s">
        <v>1392</v>
      </c>
      <c r="C110" s="1035" t="s">
        <v>1387</v>
      </c>
      <c r="D110" s="1036"/>
      <c r="E110" s="1037"/>
      <c r="F110" s="1038">
        <v>1566</v>
      </c>
    </row>
    <row r="111" spans="1:6" x14ac:dyDescent="0.25">
      <c r="A111" s="1028">
        <v>100</v>
      </c>
      <c r="B111" s="1034" t="s">
        <v>1393</v>
      </c>
      <c r="C111" s="1035" t="s">
        <v>1387</v>
      </c>
      <c r="D111" s="1036"/>
      <c r="E111" s="1037"/>
      <c r="F111" s="1038">
        <v>1566</v>
      </c>
    </row>
    <row r="112" spans="1:6" x14ac:dyDescent="0.25">
      <c r="A112" s="1028">
        <v>101</v>
      </c>
      <c r="B112" s="1034" t="s">
        <v>1394</v>
      </c>
      <c r="C112" s="1035" t="s">
        <v>1387</v>
      </c>
      <c r="D112" s="1036"/>
      <c r="E112" s="1037"/>
      <c r="F112" s="1038">
        <v>1566</v>
      </c>
    </row>
    <row r="113" spans="1:6" x14ac:dyDescent="0.25">
      <c r="A113" s="1028">
        <v>102</v>
      </c>
      <c r="B113" s="1034" t="s">
        <v>1395</v>
      </c>
      <c r="C113" s="1035" t="s">
        <v>1387</v>
      </c>
      <c r="D113" s="1036"/>
      <c r="E113" s="1037"/>
      <c r="F113" s="1038">
        <v>1566</v>
      </c>
    </row>
    <row r="114" spans="1:6" x14ac:dyDescent="0.25">
      <c r="A114" s="1028">
        <v>103</v>
      </c>
      <c r="B114" s="1034" t="s">
        <v>1396</v>
      </c>
      <c r="C114" s="1035" t="s">
        <v>1387</v>
      </c>
      <c r="D114" s="1036"/>
      <c r="E114" s="1037"/>
      <c r="F114" s="1038">
        <v>1566</v>
      </c>
    </row>
    <row r="115" spans="1:6" x14ac:dyDescent="0.25">
      <c r="A115" s="1028">
        <v>104</v>
      </c>
      <c r="B115" s="1034" t="s">
        <v>1397</v>
      </c>
      <c r="C115" s="1035" t="s">
        <v>1387</v>
      </c>
      <c r="D115" s="1036"/>
      <c r="E115" s="1037"/>
      <c r="F115" s="1038">
        <v>1566</v>
      </c>
    </row>
    <row r="116" spans="1:6" x14ac:dyDescent="0.25">
      <c r="A116" s="1028">
        <v>105</v>
      </c>
      <c r="B116" s="1034" t="s">
        <v>1398</v>
      </c>
      <c r="C116" s="1035" t="s">
        <v>1387</v>
      </c>
      <c r="D116" s="1036"/>
      <c r="E116" s="1037"/>
      <c r="F116" s="1038">
        <v>1566</v>
      </c>
    </row>
    <row r="117" spans="1:6" x14ac:dyDescent="0.25">
      <c r="A117" s="1028">
        <v>106</v>
      </c>
      <c r="B117" s="1034" t="s">
        <v>1399</v>
      </c>
      <c r="C117" s="1035" t="s">
        <v>1387</v>
      </c>
      <c r="D117" s="1036"/>
      <c r="E117" s="1037"/>
      <c r="F117" s="1038">
        <v>1566</v>
      </c>
    </row>
    <row r="118" spans="1:6" x14ac:dyDescent="0.25">
      <c r="A118" s="1028">
        <v>107</v>
      </c>
      <c r="B118" s="1034" t="s">
        <v>1400</v>
      </c>
      <c r="C118" s="1035" t="s">
        <v>1387</v>
      </c>
      <c r="D118" s="1036"/>
      <c r="E118" s="1037"/>
      <c r="F118" s="1038">
        <v>1566</v>
      </c>
    </row>
    <row r="119" spans="1:6" x14ac:dyDescent="0.25">
      <c r="A119" s="1028">
        <v>108</v>
      </c>
      <c r="B119" s="1034" t="s">
        <v>1401</v>
      </c>
      <c r="C119" s="1035" t="s">
        <v>1387</v>
      </c>
      <c r="D119" s="1036"/>
      <c r="E119" s="1037"/>
      <c r="F119" s="1038">
        <v>1566</v>
      </c>
    </row>
    <row r="120" spans="1:6" x14ac:dyDescent="0.25">
      <c r="A120" s="1028">
        <v>109</v>
      </c>
      <c r="B120" s="1034" t="s">
        <v>1402</v>
      </c>
      <c r="C120" s="1035" t="s">
        <v>1387</v>
      </c>
      <c r="D120" s="1036"/>
      <c r="E120" s="1037"/>
      <c r="F120" s="1038">
        <v>1566</v>
      </c>
    </row>
    <row r="121" spans="1:6" x14ac:dyDescent="0.25">
      <c r="A121" s="1028">
        <v>110</v>
      </c>
      <c r="B121" s="1034" t="s">
        <v>1403</v>
      </c>
      <c r="C121" s="1035" t="s">
        <v>1387</v>
      </c>
      <c r="D121" s="1036"/>
      <c r="E121" s="1037"/>
      <c r="F121" s="1038">
        <v>1566</v>
      </c>
    </row>
    <row r="122" spans="1:6" x14ac:dyDescent="0.25">
      <c r="A122" s="1028">
        <v>111</v>
      </c>
      <c r="B122" s="1034" t="s">
        <v>1404</v>
      </c>
      <c r="C122" s="1035" t="s">
        <v>1387</v>
      </c>
      <c r="D122" s="1036"/>
      <c r="E122" s="1037"/>
      <c r="F122" s="1038">
        <v>1566</v>
      </c>
    </row>
    <row r="123" spans="1:6" x14ac:dyDescent="0.25">
      <c r="A123" s="1028">
        <v>112</v>
      </c>
      <c r="B123" s="1034" t="s">
        <v>1405</v>
      </c>
      <c r="C123" s="1035" t="s">
        <v>1387</v>
      </c>
      <c r="D123" s="1036"/>
      <c r="E123" s="1037"/>
      <c r="F123" s="1038">
        <v>1566</v>
      </c>
    </row>
    <row r="124" spans="1:6" x14ac:dyDescent="0.25">
      <c r="A124" s="1028">
        <v>113</v>
      </c>
      <c r="B124" s="1034" t="s">
        <v>1406</v>
      </c>
      <c r="C124" s="1035" t="s">
        <v>1387</v>
      </c>
      <c r="D124" s="1036"/>
      <c r="E124" s="1037"/>
      <c r="F124" s="1038">
        <v>1566</v>
      </c>
    </row>
    <row r="125" spans="1:6" x14ac:dyDescent="0.25">
      <c r="A125" s="1028">
        <v>114</v>
      </c>
      <c r="B125" s="1034">
        <v>10042</v>
      </c>
      <c r="C125" s="1035" t="s">
        <v>1407</v>
      </c>
      <c r="D125" s="1036"/>
      <c r="E125" s="1037"/>
      <c r="F125" s="1038">
        <v>2100</v>
      </c>
    </row>
    <row r="126" spans="1:6" x14ac:dyDescent="0.25">
      <c r="A126" s="1028">
        <v>115</v>
      </c>
      <c r="B126" s="1034" t="s">
        <v>1408</v>
      </c>
      <c r="C126" s="1035" t="s">
        <v>1409</v>
      </c>
      <c r="D126" s="1036"/>
      <c r="E126" s="1037"/>
      <c r="F126" s="1038">
        <v>30828.93</v>
      </c>
    </row>
    <row r="127" spans="1:6" x14ac:dyDescent="0.25">
      <c r="A127" s="1028">
        <v>116</v>
      </c>
      <c r="B127" s="1034" t="s">
        <v>1410</v>
      </c>
      <c r="C127" s="1035" t="s">
        <v>1409</v>
      </c>
      <c r="D127" s="1036"/>
      <c r="E127" s="1037"/>
      <c r="F127" s="1038">
        <v>30828.933333333334</v>
      </c>
    </row>
    <row r="128" spans="1:6" x14ac:dyDescent="0.25">
      <c r="A128" s="1028">
        <v>117</v>
      </c>
      <c r="B128" s="1034" t="s">
        <v>1411</v>
      </c>
      <c r="C128" s="1035" t="s">
        <v>1409</v>
      </c>
      <c r="D128" s="1036"/>
      <c r="E128" s="1037"/>
      <c r="F128" s="1038">
        <v>30828.933333333334</v>
      </c>
    </row>
    <row r="129" spans="1:6" x14ac:dyDescent="0.25">
      <c r="A129" s="1028">
        <v>118</v>
      </c>
      <c r="B129" s="1034" t="s">
        <v>1412</v>
      </c>
      <c r="C129" s="1035" t="s">
        <v>1409</v>
      </c>
      <c r="D129" s="1036"/>
      <c r="E129" s="1037"/>
      <c r="F129" s="1038">
        <v>30828.933333333334</v>
      </c>
    </row>
    <row r="130" spans="1:6" x14ac:dyDescent="0.25">
      <c r="A130" s="1028">
        <v>119</v>
      </c>
      <c r="B130" s="1034" t="s">
        <v>1413</v>
      </c>
      <c r="C130" s="1035" t="s">
        <v>1409</v>
      </c>
      <c r="D130" s="1036"/>
      <c r="E130" s="1037"/>
      <c r="F130" s="1038">
        <v>30828.933333333334</v>
      </c>
    </row>
    <row r="131" spans="1:6" x14ac:dyDescent="0.25">
      <c r="A131" s="1028">
        <v>120</v>
      </c>
      <c r="B131" s="1034" t="s">
        <v>1414</v>
      </c>
      <c r="C131" s="1035" t="s">
        <v>1409</v>
      </c>
      <c r="D131" s="1036"/>
      <c r="E131" s="1037"/>
      <c r="F131" s="1038">
        <v>30828.933333333334</v>
      </c>
    </row>
    <row r="132" spans="1:6" x14ac:dyDescent="0.25">
      <c r="A132" s="1028">
        <v>121</v>
      </c>
      <c r="B132" s="1034" t="s">
        <v>1415</v>
      </c>
      <c r="C132" s="1035" t="s">
        <v>1416</v>
      </c>
      <c r="D132" s="1036"/>
      <c r="E132" s="1037"/>
      <c r="F132" s="1038">
        <v>1716.8</v>
      </c>
    </row>
    <row r="133" spans="1:6" x14ac:dyDescent="0.25">
      <c r="A133" s="1028">
        <v>122</v>
      </c>
      <c r="B133" s="1034" t="s">
        <v>1417</v>
      </c>
      <c r="C133" s="1035" t="s">
        <v>1416</v>
      </c>
      <c r="D133" s="1036"/>
      <c r="E133" s="1037"/>
      <c r="F133" s="1038">
        <v>1716.8000000000002</v>
      </c>
    </row>
    <row r="134" spans="1:6" x14ac:dyDescent="0.25">
      <c r="A134" s="1028">
        <v>123</v>
      </c>
      <c r="B134" s="1034" t="s">
        <v>1418</v>
      </c>
      <c r="C134" s="1035" t="s">
        <v>1416</v>
      </c>
      <c r="D134" s="1036"/>
      <c r="E134" s="1037"/>
      <c r="F134" s="1038">
        <v>1716.8000000000002</v>
      </c>
    </row>
    <row r="135" spans="1:6" x14ac:dyDescent="0.25">
      <c r="A135" s="1028">
        <v>124</v>
      </c>
      <c r="B135" s="1034" t="s">
        <v>1419</v>
      </c>
      <c r="C135" s="1035" t="s">
        <v>1416</v>
      </c>
      <c r="D135" s="1036"/>
      <c r="E135" s="1037"/>
      <c r="F135" s="1038">
        <v>1716.8000000000002</v>
      </c>
    </row>
    <row r="136" spans="1:6" x14ac:dyDescent="0.25">
      <c r="A136" s="1028">
        <v>125</v>
      </c>
      <c r="B136" s="1034" t="s">
        <v>1420</v>
      </c>
      <c r="C136" s="1035" t="s">
        <v>1416</v>
      </c>
      <c r="D136" s="1036"/>
      <c r="E136" s="1037"/>
      <c r="F136" s="1038">
        <v>1716.8000000000002</v>
      </c>
    </row>
    <row r="137" spans="1:6" x14ac:dyDescent="0.25">
      <c r="A137" s="1028">
        <v>126</v>
      </c>
      <c r="B137" s="1034" t="s">
        <v>1421</v>
      </c>
      <c r="C137" s="1035" t="s">
        <v>1416</v>
      </c>
      <c r="D137" s="1036"/>
      <c r="E137" s="1037"/>
      <c r="F137" s="1038">
        <v>1716.8000000000002</v>
      </c>
    </row>
    <row r="138" spans="1:6" x14ac:dyDescent="0.25">
      <c r="A138" s="1028">
        <v>127</v>
      </c>
      <c r="B138" s="1034" t="s">
        <v>1422</v>
      </c>
      <c r="C138" s="1035" t="s">
        <v>1416</v>
      </c>
      <c r="D138" s="1036"/>
      <c r="E138" s="1037"/>
      <c r="F138" s="1038">
        <v>1716.8000000000002</v>
      </c>
    </row>
    <row r="139" spans="1:6" x14ac:dyDescent="0.25">
      <c r="A139" s="1028">
        <v>128</v>
      </c>
      <c r="B139" s="1034" t="s">
        <v>1423</v>
      </c>
      <c r="C139" s="1035" t="s">
        <v>1416</v>
      </c>
      <c r="D139" s="1036"/>
      <c r="E139" s="1037"/>
      <c r="F139" s="1038">
        <v>1716.8000000000002</v>
      </c>
    </row>
    <row r="140" spans="1:6" x14ac:dyDescent="0.25">
      <c r="A140" s="1028">
        <v>129</v>
      </c>
      <c r="B140" s="1034" t="s">
        <v>1424</v>
      </c>
      <c r="C140" s="1035" t="s">
        <v>1416</v>
      </c>
      <c r="D140" s="1036"/>
      <c r="E140" s="1037"/>
      <c r="F140" s="1038">
        <v>1716.8000000000002</v>
      </c>
    </row>
    <row r="141" spans="1:6" x14ac:dyDescent="0.25">
      <c r="A141" s="1028">
        <v>130</v>
      </c>
      <c r="B141" s="1034" t="s">
        <v>1425</v>
      </c>
      <c r="C141" s="1035" t="s">
        <v>1416</v>
      </c>
      <c r="D141" s="1036"/>
      <c r="E141" s="1037"/>
      <c r="F141" s="1038">
        <v>1716.8000000000002</v>
      </c>
    </row>
    <row r="142" spans="1:6" x14ac:dyDescent="0.25">
      <c r="A142" s="1028">
        <v>131</v>
      </c>
      <c r="B142" s="1034" t="s">
        <v>1426</v>
      </c>
      <c r="C142" s="1035" t="s">
        <v>1416</v>
      </c>
      <c r="D142" s="1036"/>
      <c r="E142" s="1037"/>
      <c r="F142" s="1038">
        <v>1716.8000000000002</v>
      </c>
    </row>
    <row r="143" spans="1:6" x14ac:dyDescent="0.25">
      <c r="A143" s="1028">
        <v>132</v>
      </c>
      <c r="B143" s="1034" t="s">
        <v>1427</v>
      </c>
      <c r="C143" s="1035" t="s">
        <v>1416</v>
      </c>
      <c r="D143" s="1036"/>
      <c r="E143" s="1037"/>
      <c r="F143" s="1038">
        <v>1716.8000000000002</v>
      </c>
    </row>
    <row r="144" spans="1:6" x14ac:dyDescent="0.25">
      <c r="A144" s="1028">
        <v>133</v>
      </c>
      <c r="B144" s="1034" t="s">
        <v>1428</v>
      </c>
      <c r="C144" s="1035" t="s">
        <v>1416</v>
      </c>
      <c r="D144" s="1036"/>
      <c r="E144" s="1037"/>
      <c r="F144" s="1038">
        <v>1716.8000000000002</v>
      </c>
    </row>
    <row r="145" spans="1:6" x14ac:dyDescent="0.25">
      <c r="A145" s="1028">
        <v>134</v>
      </c>
      <c r="B145" s="1034" t="s">
        <v>1429</v>
      </c>
      <c r="C145" s="1035" t="s">
        <v>1430</v>
      </c>
      <c r="D145" s="1036"/>
      <c r="E145" s="1037"/>
      <c r="F145" s="1038">
        <v>1358.3333333333333</v>
      </c>
    </row>
    <row r="146" spans="1:6" x14ac:dyDescent="0.25">
      <c r="A146" s="1028">
        <v>135</v>
      </c>
      <c r="B146" s="1034" t="s">
        <v>1431</v>
      </c>
      <c r="C146" s="1035" t="s">
        <v>1430</v>
      </c>
      <c r="D146" s="1036"/>
      <c r="E146" s="1037"/>
      <c r="F146" s="1038">
        <v>1358.3333333333333</v>
      </c>
    </row>
    <row r="147" spans="1:6" x14ac:dyDescent="0.25">
      <c r="A147" s="1028">
        <v>136</v>
      </c>
      <c r="B147" s="1034" t="s">
        <v>1432</v>
      </c>
      <c r="C147" s="1035" t="s">
        <v>1430</v>
      </c>
      <c r="D147" s="1036"/>
      <c r="E147" s="1037"/>
      <c r="F147" s="1038">
        <v>1358.3333333333333</v>
      </c>
    </row>
    <row r="148" spans="1:6" x14ac:dyDescent="0.25">
      <c r="A148" s="1028">
        <v>137</v>
      </c>
      <c r="B148" s="1034" t="s">
        <v>1433</v>
      </c>
      <c r="C148" s="1035" t="s">
        <v>1430</v>
      </c>
      <c r="D148" s="1036"/>
      <c r="E148" s="1037"/>
      <c r="F148" s="1038">
        <v>1358.3333333333333</v>
      </c>
    </row>
    <row r="149" spans="1:6" x14ac:dyDescent="0.25">
      <c r="A149" s="1028">
        <v>138</v>
      </c>
      <c r="B149" s="1034" t="s">
        <v>1434</v>
      </c>
      <c r="C149" s="1035" t="s">
        <v>1430</v>
      </c>
      <c r="D149" s="1036"/>
      <c r="E149" s="1037"/>
      <c r="F149" s="1038">
        <v>1358.3333333333333</v>
      </c>
    </row>
    <row r="150" spans="1:6" x14ac:dyDescent="0.25">
      <c r="A150" s="1028">
        <v>139</v>
      </c>
      <c r="B150" s="1034" t="s">
        <v>1435</v>
      </c>
      <c r="C150" s="1035" t="s">
        <v>1430</v>
      </c>
      <c r="D150" s="1036"/>
      <c r="E150" s="1037"/>
      <c r="F150" s="1038">
        <v>1358.3333333333333</v>
      </c>
    </row>
    <row r="151" spans="1:6" x14ac:dyDescent="0.25">
      <c r="A151" s="1028">
        <v>140</v>
      </c>
      <c r="B151" s="1034" t="s">
        <v>1436</v>
      </c>
      <c r="C151" s="1035" t="s">
        <v>1430</v>
      </c>
      <c r="D151" s="1036"/>
      <c r="E151" s="1037"/>
      <c r="F151" s="1038">
        <v>1358.3333333333333</v>
      </c>
    </row>
    <row r="152" spans="1:6" x14ac:dyDescent="0.25">
      <c r="A152" s="1028">
        <v>141</v>
      </c>
      <c r="B152" s="1034" t="s">
        <v>1437</v>
      </c>
      <c r="C152" s="1035" t="s">
        <v>1430</v>
      </c>
      <c r="D152" s="1036"/>
      <c r="E152" s="1037"/>
      <c r="F152" s="1038">
        <v>1358.3333333333333</v>
      </c>
    </row>
    <row r="153" spans="1:6" x14ac:dyDescent="0.25">
      <c r="A153" s="1028">
        <v>142</v>
      </c>
      <c r="B153" s="1034" t="s">
        <v>1438</v>
      </c>
      <c r="C153" s="1035" t="s">
        <v>1430</v>
      </c>
      <c r="D153" s="1036"/>
      <c r="E153" s="1037"/>
      <c r="F153" s="1038">
        <v>1358.3333333333333</v>
      </c>
    </row>
    <row r="154" spans="1:6" x14ac:dyDescent="0.25">
      <c r="A154" s="1028">
        <v>143</v>
      </c>
      <c r="B154" s="1034" t="s">
        <v>1439</v>
      </c>
      <c r="C154" s="1035" t="s">
        <v>1430</v>
      </c>
      <c r="D154" s="1036"/>
      <c r="E154" s="1037"/>
      <c r="F154" s="1038">
        <v>1358.3333333333333</v>
      </c>
    </row>
    <row r="155" spans="1:6" x14ac:dyDescent="0.25">
      <c r="A155" s="1028">
        <v>144</v>
      </c>
      <c r="B155" s="1034" t="s">
        <v>1440</v>
      </c>
      <c r="C155" s="1035" t="s">
        <v>1430</v>
      </c>
      <c r="D155" s="1036"/>
      <c r="E155" s="1037"/>
      <c r="F155" s="1038">
        <v>1358.3333333333333</v>
      </c>
    </row>
    <row r="156" spans="1:6" x14ac:dyDescent="0.25">
      <c r="A156" s="1028">
        <v>145</v>
      </c>
      <c r="B156" s="1034" t="s">
        <v>1441</v>
      </c>
      <c r="C156" s="1035" t="s">
        <v>1430</v>
      </c>
      <c r="D156" s="1036"/>
      <c r="E156" s="1037"/>
      <c r="F156" s="1038">
        <v>1358.3333333333333</v>
      </c>
    </row>
    <row r="157" spans="1:6" x14ac:dyDescent="0.25">
      <c r="A157" s="1028">
        <v>146</v>
      </c>
      <c r="B157" s="1034" t="s">
        <v>1442</v>
      </c>
      <c r="C157" s="1035" t="s">
        <v>1430</v>
      </c>
      <c r="D157" s="1036"/>
      <c r="E157" s="1037"/>
      <c r="F157" s="1038">
        <v>1358.3333333333333</v>
      </c>
    </row>
    <row r="158" spans="1:6" x14ac:dyDescent="0.25">
      <c r="A158" s="1028">
        <v>147</v>
      </c>
      <c r="B158" s="1034" t="s">
        <v>1443</v>
      </c>
      <c r="C158" s="1035" t="s">
        <v>1430</v>
      </c>
      <c r="D158" s="1036"/>
      <c r="E158" s="1037"/>
      <c r="F158" s="1038">
        <v>1358.3333333333333</v>
      </c>
    </row>
    <row r="159" spans="1:6" x14ac:dyDescent="0.25">
      <c r="A159" s="1028">
        <v>148</v>
      </c>
      <c r="B159" s="1034" t="s">
        <v>1444</v>
      </c>
      <c r="C159" s="1035" t="s">
        <v>1430</v>
      </c>
      <c r="D159" s="1036"/>
      <c r="E159" s="1037"/>
      <c r="F159" s="1038">
        <v>1358.3333333333333</v>
      </c>
    </row>
    <row r="160" spans="1:6" x14ac:dyDescent="0.25">
      <c r="A160" s="1028">
        <v>149</v>
      </c>
      <c r="B160" s="1034" t="s">
        <v>1445</v>
      </c>
      <c r="C160" s="1035" t="s">
        <v>1446</v>
      </c>
      <c r="D160" s="1036"/>
      <c r="E160" s="1037"/>
      <c r="F160" s="1038">
        <v>914.14</v>
      </c>
    </row>
    <row r="161" spans="1:6" x14ac:dyDescent="0.25">
      <c r="A161" s="1028">
        <v>150</v>
      </c>
      <c r="B161" s="1034" t="s">
        <v>1447</v>
      </c>
      <c r="C161" s="1035" t="s">
        <v>1446</v>
      </c>
      <c r="D161" s="1036"/>
      <c r="E161" s="1037"/>
      <c r="F161" s="1038">
        <v>914.14</v>
      </c>
    </row>
    <row r="162" spans="1:6" x14ac:dyDescent="0.25">
      <c r="A162" s="1028">
        <v>151</v>
      </c>
      <c r="B162" s="1034" t="s">
        <v>1448</v>
      </c>
      <c r="C162" s="1035" t="s">
        <v>1446</v>
      </c>
      <c r="D162" s="1036"/>
      <c r="E162" s="1037"/>
      <c r="F162" s="1038">
        <v>914.14</v>
      </c>
    </row>
    <row r="163" spans="1:6" x14ac:dyDescent="0.25">
      <c r="A163" s="1028">
        <v>152</v>
      </c>
      <c r="B163" s="1034" t="s">
        <v>1449</v>
      </c>
      <c r="C163" s="1035" t="s">
        <v>1446</v>
      </c>
      <c r="D163" s="1036"/>
      <c r="E163" s="1037"/>
      <c r="F163" s="1038">
        <v>914.14</v>
      </c>
    </row>
    <row r="164" spans="1:6" x14ac:dyDescent="0.25">
      <c r="A164" s="1028">
        <v>153</v>
      </c>
      <c r="B164" s="1034" t="s">
        <v>1450</v>
      </c>
      <c r="C164" s="1035" t="s">
        <v>1451</v>
      </c>
      <c r="D164" s="1036"/>
      <c r="E164" s="1037"/>
      <c r="F164" s="1038">
        <v>1798</v>
      </c>
    </row>
    <row r="165" spans="1:6" x14ac:dyDescent="0.25">
      <c r="A165" s="1028">
        <v>154</v>
      </c>
      <c r="B165" s="1034" t="s">
        <v>1452</v>
      </c>
      <c r="C165" s="1035" t="s">
        <v>1451</v>
      </c>
      <c r="D165" s="1036"/>
      <c r="E165" s="1037"/>
      <c r="F165" s="1038">
        <v>1798</v>
      </c>
    </row>
    <row r="166" spans="1:6" x14ac:dyDescent="0.25">
      <c r="A166" s="1028">
        <v>155</v>
      </c>
      <c r="B166" s="1034" t="s">
        <v>1453</v>
      </c>
      <c r="C166" s="1035" t="s">
        <v>1451</v>
      </c>
      <c r="D166" s="1036"/>
      <c r="E166" s="1037"/>
      <c r="F166" s="1038">
        <v>1798</v>
      </c>
    </row>
    <row r="167" spans="1:6" x14ac:dyDescent="0.25">
      <c r="A167" s="1028">
        <v>156</v>
      </c>
      <c r="B167" s="1034" t="s">
        <v>1454</v>
      </c>
      <c r="C167" s="1035" t="s">
        <v>1451</v>
      </c>
      <c r="D167" s="1036"/>
      <c r="E167" s="1037"/>
      <c r="F167" s="1038">
        <v>1798</v>
      </c>
    </row>
    <row r="168" spans="1:6" x14ac:dyDescent="0.25">
      <c r="A168" s="1028">
        <v>157</v>
      </c>
      <c r="B168" s="1034" t="s">
        <v>1455</v>
      </c>
      <c r="C168" s="1035" t="s">
        <v>1451</v>
      </c>
      <c r="D168" s="1036"/>
      <c r="E168" s="1037"/>
      <c r="F168" s="1038">
        <v>1798</v>
      </c>
    </row>
    <row r="169" spans="1:6" x14ac:dyDescent="0.25">
      <c r="A169" s="1028">
        <v>158</v>
      </c>
      <c r="B169" s="1034" t="s">
        <v>1456</v>
      </c>
      <c r="C169" s="1035" t="s">
        <v>1451</v>
      </c>
      <c r="D169" s="1036"/>
      <c r="E169" s="1037"/>
      <c r="F169" s="1038">
        <v>1798</v>
      </c>
    </row>
    <row r="170" spans="1:6" x14ac:dyDescent="0.25">
      <c r="A170" s="1028">
        <v>159</v>
      </c>
      <c r="B170" s="1034" t="s">
        <v>1457</v>
      </c>
      <c r="C170" s="1035" t="s">
        <v>1451</v>
      </c>
      <c r="D170" s="1036"/>
      <c r="E170" s="1037"/>
      <c r="F170" s="1038">
        <v>1798</v>
      </c>
    </row>
    <row r="171" spans="1:6" x14ac:dyDescent="0.25">
      <c r="A171" s="1028">
        <v>160</v>
      </c>
      <c r="B171" s="1034" t="s">
        <v>1458</v>
      </c>
      <c r="C171" s="1035" t="s">
        <v>1451</v>
      </c>
      <c r="D171" s="1036"/>
      <c r="E171" s="1037"/>
      <c r="F171" s="1038">
        <v>1798</v>
      </c>
    </row>
    <row r="172" spans="1:6" x14ac:dyDescent="0.25">
      <c r="A172" s="1028">
        <v>161</v>
      </c>
      <c r="B172" s="1034" t="s">
        <v>1459</v>
      </c>
      <c r="C172" s="1035" t="s">
        <v>1460</v>
      </c>
      <c r="D172" s="1036"/>
      <c r="E172" s="1037"/>
      <c r="F172" s="1038">
        <v>133.4</v>
      </c>
    </row>
    <row r="173" spans="1:6" x14ac:dyDescent="0.25">
      <c r="A173" s="1028">
        <v>162</v>
      </c>
      <c r="B173" s="1034" t="s">
        <v>1461</v>
      </c>
      <c r="C173" s="1035" t="s">
        <v>1460</v>
      </c>
      <c r="D173" s="1036"/>
      <c r="E173" s="1037"/>
      <c r="F173" s="1038">
        <v>133.4</v>
      </c>
    </row>
    <row r="174" spans="1:6" x14ac:dyDescent="0.25">
      <c r="A174" s="1028">
        <v>163</v>
      </c>
      <c r="B174" s="1034" t="s">
        <v>1462</v>
      </c>
      <c r="C174" s="1035" t="s">
        <v>1460</v>
      </c>
      <c r="D174" s="1036"/>
      <c r="E174" s="1037"/>
      <c r="F174" s="1038">
        <v>133.4</v>
      </c>
    </row>
    <row r="175" spans="1:6" x14ac:dyDescent="0.25">
      <c r="A175" s="1028">
        <v>164</v>
      </c>
      <c r="B175" s="1034" t="s">
        <v>1463</v>
      </c>
      <c r="C175" s="1035" t="s">
        <v>1460</v>
      </c>
      <c r="D175" s="1036"/>
      <c r="E175" s="1037"/>
      <c r="F175" s="1038">
        <v>133.4</v>
      </c>
    </row>
    <row r="176" spans="1:6" x14ac:dyDescent="0.25">
      <c r="A176" s="1028">
        <v>165</v>
      </c>
      <c r="B176" s="1034" t="s">
        <v>1464</v>
      </c>
      <c r="C176" s="1035" t="s">
        <v>1460</v>
      </c>
      <c r="D176" s="1036"/>
      <c r="E176" s="1037"/>
      <c r="F176" s="1038">
        <v>133.4</v>
      </c>
    </row>
    <row r="177" spans="1:6" x14ac:dyDescent="0.25">
      <c r="A177" s="1028">
        <v>166</v>
      </c>
      <c r="B177" s="1034" t="s">
        <v>1465</v>
      </c>
      <c r="C177" s="1035" t="s">
        <v>1460</v>
      </c>
      <c r="D177" s="1036"/>
      <c r="E177" s="1037"/>
      <c r="F177" s="1038">
        <v>133.4</v>
      </c>
    </row>
    <row r="178" spans="1:6" x14ac:dyDescent="0.25">
      <c r="A178" s="1028">
        <v>167</v>
      </c>
      <c r="B178" s="1034" t="s">
        <v>1466</v>
      </c>
      <c r="C178" s="1035" t="s">
        <v>1460</v>
      </c>
      <c r="D178" s="1036"/>
      <c r="E178" s="1037"/>
      <c r="F178" s="1038">
        <v>133.4</v>
      </c>
    </row>
    <row r="179" spans="1:6" x14ac:dyDescent="0.25">
      <c r="A179" s="1028">
        <v>168</v>
      </c>
      <c r="B179" s="1034" t="s">
        <v>1467</v>
      </c>
      <c r="C179" s="1035" t="s">
        <v>1460</v>
      </c>
      <c r="D179" s="1036"/>
      <c r="E179" s="1037"/>
      <c r="F179" s="1038">
        <v>133.4</v>
      </c>
    </row>
    <row r="180" spans="1:6" x14ac:dyDescent="0.25">
      <c r="A180" s="1028">
        <v>169</v>
      </c>
      <c r="B180" s="1034" t="s">
        <v>1468</v>
      </c>
      <c r="C180" s="1035" t="s">
        <v>1460</v>
      </c>
      <c r="D180" s="1036"/>
      <c r="E180" s="1037"/>
      <c r="F180" s="1038">
        <v>133.4</v>
      </c>
    </row>
    <row r="181" spans="1:6" x14ac:dyDescent="0.25">
      <c r="A181" s="1028">
        <v>170</v>
      </c>
      <c r="B181" s="1034" t="s">
        <v>1469</v>
      </c>
      <c r="C181" s="1035" t="s">
        <v>1460</v>
      </c>
      <c r="D181" s="1036"/>
      <c r="E181" s="1037"/>
      <c r="F181" s="1038">
        <v>133.4</v>
      </c>
    </row>
    <row r="182" spans="1:6" x14ac:dyDescent="0.25">
      <c r="A182" s="1028">
        <v>171</v>
      </c>
      <c r="B182" s="1034" t="s">
        <v>1470</v>
      </c>
      <c r="C182" s="1035" t="s">
        <v>1460</v>
      </c>
      <c r="D182" s="1036"/>
      <c r="E182" s="1037"/>
      <c r="F182" s="1038">
        <v>133.4</v>
      </c>
    </row>
    <row r="183" spans="1:6" x14ac:dyDescent="0.25">
      <c r="A183" s="1028">
        <v>172</v>
      </c>
      <c r="B183" s="1034" t="s">
        <v>1471</v>
      </c>
      <c r="C183" s="1035" t="s">
        <v>1472</v>
      </c>
      <c r="D183" s="1036"/>
      <c r="E183" s="1037"/>
      <c r="F183" s="1038">
        <v>4176</v>
      </c>
    </row>
    <row r="184" spans="1:6" x14ac:dyDescent="0.25">
      <c r="A184" s="1028">
        <v>173</v>
      </c>
      <c r="B184" s="1034" t="s">
        <v>1473</v>
      </c>
      <c r="C184" s="1035" t="s">
        <v>1472</v>
      </c>
      <c r="D184" s="1036"/>
      <c r="E184" s="1037"/>
      <c r="F184" s="1038">
        <v>4176</v>
      </c>
    </row>
    <row r="185" spans="1:6" x14ac:dyDescent="0.25">
      <c r="A185" s="1028">
        <v>174</v>
      </c>
      <c r="B185" s="1034" t="s">
        <v>1474</v>
      </c>
      <c r="C185" s="1035" t="s">
        <v>1472</v>
      </c>
      <c r="D185" s="1036"/>
      <c r="E185" s="1037"/>
      <c r="F185" s="1038">
        <v>4176</v>
      </c>
    </row>
    <row r="186" spans="1:6" x14ac:dyDescent="0.25">
      <c r="A186" s="1028">
        <v>175</v>
      </c>
      <c r="B186" s="1034" t="s">
        <v>1475</v>
      </c>
      <c r="C186" s="1035" t="s">
        <v>1472</v>
      </c>
      <c r="D186" s="1036"/>
      <c r="E186" s="1037"/>
      <c r="F186" s="1038">
        <v>4176</v>
      </c>
    </row>
    <row r="187" spans="1:6" x14ac:dyDescent="0.25">
      <c r="A187" s="1028">
        <v>176</v>
      </c>
      <c r="B187" s="1034" t="s">
        <v>1476</v>
      </c>
      <c r="C187" s="1035" t="s">
        <v>1472</v>
      </c>
      <c r="D187" s="1036"/>
      <c r="E187" s="1037"/>
      <c r="F187" s="1038">
        <v>4176</v>
      </c>
    </row>
    <row r="188" spans="1:6" x14ac:dyDescent="0.25">
      <c r="A188" s="1028">
        <v>177</v>
      </c>
      <c r="B188" s="1034" t="s">
        <v>1477</v>
      </c>
      <c r="C188" s="1035" t="s">
        <v>1472</v>
      </c>
      <c r="D188" s="1036"/>
      <c r="E188" s="1037"/>
      <c r="F188" s="1038">
        <v>4176</v>
      </c>
    </row>
    <row r="189" spans="1:6" x14ac:dyDescent="0.25">
      <c r="A189" s="1028">
        <v>178</v>
      </c>
      <c r="B189" s="1034" t="s">
        <v>1478</v>
      </c>
      <c r="C189" s="1035" t="s">
        <v>1472</v>
      </c>
      <c r="D189" s="1036"/>
      <c r="E189" s="1037"/>
      <c r="F189" s="1038">
        <v>4176</v>
      </c>
    </row>
    <row r="190" spans="1:6" x14ac:dyDescent="0.25">
      <c r="A190" s="1028">
        <v>179</v>
      </c>
      <c r="B190" s="1034" t="s">
        <v>1479</v>
      </c>
      <c r="C190" s="1035" t="s">
        <v>1472</v>
      </c>
      <c r="D190" s="1036"/>
      <c r="E190" s="1037"/>
      <c r="F190" s="1038">
        <v>4176</v>
      </c>
    </row>
    <row r="191" spans="1:6" x14ac:dyDescent="0.25">
      <c r="A191" s="1028">
        <v>180</v>
      </c>
      <c r="B191" s="1034" t="s">
        <v>1480</v>
      </c>
      <c r="C191" s="1035" t="s">
        <v>1472</v>
      </c>
      <c r="D191" s="1036"/>
      <c r="E191" s="1037"/>
      <c r="F191" s="1038">
        <v>4176</v>
      </c>
    </row>
    <row r="192" spans="1:6" x14ac:dyDescent="0.25">
      <c r="A192" s="1028">
        <v>181</v>
      </c>
      <c r="B192" s="1034" t="s">
        <v>1481</v>
      </c>
      <c r="C192" s="1035" t="s">
        <v>1472</v>
      </c>
      <c r="D192" s="1036"/>
      <c r="E192" s="1037"/>
      <c r="F192" s="1038">
        <v>4176</v>
      </c>
    </row>
    <row r="193" spans="1:6" x14ac:dyDescent="0.25">
      <c r="A193" s="1028">
        <v>182</v>
      </c>
      <c r="B193" s="1034" t="s">
        <v>1482</v>
      </c>
      <c r="C193" s="1035" t="s">
        <v>1472</v>
      </c>
      <c r="D193" s="1036"/>
      <c r="E193" s="1037"/>
      <c r="F193" s="1038">
        <v>4176</v>
      </c>
    </row>
    <row r="194" spans="1:6" x14ac:dyDescent="0.25">
      <c r="A194" s="1028">
        <v>183</v>
      </c>
      <c r="B194" s="1034" t="s">
        <v>1483</v>
      </c>
      <c r="C194" s="1035" t="s">
        <v>1484</v>
      </c>
      <c r="D194" s="1036"/>
      <c r="E194" s="1037"/>
      <c r="F194" s="1038">
        <v>3132</v>
      </c>
    </row>
    <row r="195" spans="1:6" x14ac:dyDescent="0.25">
      <c r="A195" s="1028">
        <v>184</v>
      </c>
      <c r="B195" s="1034" t="s">
        <v>1485</v>
      </c>
      <c r="C195" s="1035" t="s">
        <v>1484</v>
      </c>
      <c r="D195" s="1036"/>
      <c r="E195" s="1037"/>
      <c r="F195" s="1038">
        <v>3132</v>
      </c>
    </row>
    <row r="196" spans="1:6" x14ac:dyDescent="0.25">
      <c r="A196" s="1028">
        <v>185</v>
      </c>
      <c r="B196" s="1034" t="s">
        <v>1486</v>
      </c>
      <c r="C196" s="1035" t="s">
        <v>1484</v>
      </c>
      <c r="D196" s="1036"/>
      <c r="E196" s="1037"/>
      <c r="F196" s="1038">
        <v>3132</v>
      </c>
    </row>
    <row r="197" spans="1:6" x14ac:dyDescent="0.25">
      <c r="A197" s="1028">
        <v>186</v>
      </c>
      <c r="B197" s="1034" t="s">
        <v>1487</v>
      </c>
      <c r="C197" s="1035" t="s">
        <v>1484</v>
      </c>
      <c r="D197" s="1036"/>
      <c r="E197" s="1037"/>
      <c r="F197" s="1038">
        <v>3132</v>
      </c>
    </row>
    <row r="198" spans="1:6" x14ac:dyDescent="0.25">
      <c r="A198" s="1028">
        <v>187</v>
      </c>
      <c r="B198" s="1034" t="s">
        <v>1488</v>
      </c>
      <c r="C198" s="1035" t="s">
        <v>1484</v>
      </c>
      <c r="D198" s="1036"/>
      <c r="E198" s="1037"/>
      <c r="F198" s="1038">
        <v>3132</v>
      </c>
    </row>
    <row r="199" spans="1:6" x14ac:dyDescent="0.25">
      <c r="A199" s="1028">
        <v>188</v>
      </c>
      <c r="B199" s="1034" t="s">
        <v>1489</v>
      </c>
      <c r="C199" s="1035" t="s">
        <v>1484</v>
      </c>
      <c r="D199" s="1036"/>
      <c r="E199" s="1037"/>
      <c r="F199" s="1038">
        <v>3132</v>
      </c>
    </row>
    <row r="200" spans="1:6" x14ac:dyDescent="0.25">
      <c r="A200" s="1028">
        <v>189</v>
      </c>
      <c r="B200" s="1034" t="s">
        <v>1490</v>
      </c>
      <c r="C200" s="1035" t="s">
        <v>1484</v>
      </c>
      <c r="D200" s="1036"/>
      <c r="E200" s="1037"/>
      <c r="F200" s="1038">
        <v>3132</v>
      </c>
    </row>
    <row r="201" spans="1:6" x14ac:dyDescent="0.25">
      <c r="A201" s="1028">
        <v>190</v>
      </c>
      <c r="B201" s="1034" t="s">
        <v>1491</v>
      </c>
      <c r="C201" s="1035" t="s">
        <v>1484</v>
      </c>
      <c r="D201" s="1036"/>
      <c r="E201" s="1037"/>
      <c r="F201" s="1038">
        <v>3132</v>
      </c>
    </row>
    <row r="202" spans="1:6" x14ac:dyDescent="0.25">
      <c r="A202" s="1028">
        <v>191</v>
      </c>
      <c r="B202" s="1034" t="s">
        <v>1492</v>
      </c>
      <c r="C202" s="1035" t="s">
        <v>1484</v>
      </c>
      <c r="D202" s="1036"/>
      <c r="E202" s="1037"/>
      <c r="F202" s="1038">
        <v>3132</v>
      </c>
    </row>
    <row r="203" spans="1:6" x14ac:dyDescent="0.25">
      <c r="A203" s="1028">
        <v>192</v>
      </c>
      <c r="B203" s="1034" t="s">
        <v>1493</v>
      </c>
      <c r="C203" s="1035" t="s">
        <v>1484</v>
      </c>
      <c r="D203" s="1036"/>
      <c r="E203" s="1037"/>
      <c r="F203" s="1038">
        <v>3132</v>
      </c>
    </row>
    <row r="204" spans="1:6" x14ac:dyDescent="0.25">
      <c r="A204" s="1028">
        <v>193</v>
      </c>
      <c r="B204" s="1034" t="s">
        <v>1494</v>
      </c>
      <c r="C204" s="1035" t="s">
        <v>1484</v>
      </c>
      <c r="D204" s="1036"/>
      <c r="E204" s="1037"/>
      <c r="F204" s="1038">
        <v>3132</v>
      </c>
    </row>
    <row r="205" spans="1:6" x14ac:dyDescent="0.25">
      <c r="A205" s="1028">
        <v>194</v>
      </c>
      <c r="B205" s="1034" t="s">
        <v>1495</v>
      </c>
      <c r="C205" s="1035" t="s">
        <v>1496</v>
      </c>
      <c r="D205" s="1036"/>
      <c r="E205" s="1037"/>
      <c r="F205" s="1038">
        <v>696</v>
      </c>
    </row>
    <row r="206" spans="1:6" x14ac:dyDescent="0.25">
      <c r="A206" s="1028">
        <v>195</v>
      </c>
      <c r="B206" s="1034" t="s">
        <v>1497</v>
      </c>
      <c r="C206" s="1035" t="s">
        <v>1496</v>
      </c>
      <c r="D206" s="1036"/>
      <c r="E206" s="1037"/>
      <c r="F206" s="1038">
        <v>696</v>
      </c>
    </row>
    <row r="207" spans="1:6" x14ac:dyDescent="0.25">
      <c r="A207" s="1028">
        <v>196</v>
      </c>
      <c r="B207" s="1034" t="s">
        <v>1498</v>
      </c>
      <c r="C207" s="1035" t="s">
        <v>1496</v>
      </c>
      <c r="D207" s="1036"/>
      <c r="E207" s="1037"/>
      <c r="F207" s="1038">
        <v>696</v>
      </c>
    </row>
    <row r="208" spans="1:6" x14ac:dyDescent="0.25">
      <c r="A208" s="1028">
        <v>197</v>
      </c>
      <c r="B208" s="1034" t="s">
        <v>1499</v>
      </c>
      <c r="C208" s="1035" t="s">
        <v>1496</v>
      </c>
      <c r="D208" s="1036"/>
      <c r="E208" s="1037"/>
      <c r="F208" s="1038">
        <v>696</v>
      </c>
    </row>
    <row r="209" spans="1:6" x14ac:dyDescent="0.25">
      <c r="A209" s="1028">
        <v>198</v>
      </c>
      <c r="B209" s="1034" t="s">
        <v>1500</v>
      </c>
      <c r="C209" s="1035" t="s">
        <v>1496</v>
      </c>
      <c r="D209" s="1036"/>
      <c r="E209" s="1037"/>
      <c r="F209" s="1038">
        <v>696</v>
      </c>
    </row>
    <row r="210" spans="1:6" x14ac:dyDescent="0.25">
      <c r="A210" s="1028">
        <v>199</v>
      </c>
      <c r="B210" s="1034" t="s">
        <v>1501</v>
      </c>
      <c r="C210" s="1035" t="s">
        <v>1496</v>
      </c>
      <c r="D210" s="1036"/>
      <c r="E210" s="1037"/>
      <c r="F210" s="1038">
        <v>696</v>
      </c>
    </row>
    <row r="211" spans="1:6" x14ac:dyDescent="0.25">
      <c r="A211" s="1028">
        <v>200</v>
      </c>
      <c r="B211" s="1034" t="s">
        <v>1502</v>
      </c>
      <c r="C211" s="1035" t="s">
        <v>1496</v>
      </c>
      <c r="D211" s="1036"/>
      <c r="E211" s="1037"/>
      <c r="F211" s="1038">
        <v>696</v>
      </c>
    </row>
    <row r="212" spans="1:6" x14ac:dyDescent="0.25">
      <c r="A212" s="1028">
        <v>201</v>
      </c>
      <c r="B212" s="1034" t="s">
        <v>1503</v>
      </c>
      <c r="C212" s="1035" t="s">
        <v>1496</v>
      </c>
      <c r="D212" s="1036"/>
      <c r="E212" s="1037"/>
      <c r="F212" s="1038">
        <v>696</v>
      </c>
    </row>
    <row r="213" spans="1:6" x14ac:dyDescent="0.25">
      <c r="A213" s="1028">
        <v>202</v>
      </c>
      <c r="B213" s="1034" t="s">
        <v>1504</v>
      </c>
      <c r="C213" s="1035" t="s">
        <v>1496</v>
      </c>
      <c r="D213" s="1036"/>
      <c r="E213" s="1037"/>
      <c r="F213" s="1038">
        <v>696</v>
      </c>
    </row>
    <row r="214" spans="1:6" x14ac:dyDescent="0.25">
      <c r="A214" s="1028">
        <v>203</v>
      </c>
      <c r="B214" s="1034" t="s">
        <v>1505</v>
      </c>
      <c r="C214" s="1035" t="s">
        <v>1496</v>
      </c>
      <c r="D214" s="1036"/>
      <c r="E214" s="1037"/>
      <c r="F214" s="1038">
        <v>696</v>
      </c>
    </row>
    <row r="215" spans="1:6" x14ac:dyDescent="0.25">
      <c r="A215" s="1028">
        <v>204</v>
      </c>
      <c r="B215" s="1034" t="s">
        <v>1506</v>
      </c>
      <c r="C215" s="1035" t="s">
        <v>1496</v>
      </c>
      <c r="D215" s="1036"/>
      <c r="E215" s="1037"/>
      <c r="F215" s="1038">
        <v>696</v>
      </c>
    </row>
    <row r="216" spans="1:6" x14ac:dyDescent="0.25">
      <c r="A216" s="1028">
        <v>205</v>
      </c>
      <c r="B216" s="1034">
        <v>10052</v>
      </c>
      <c r="C216" s="1035" t="s">
        <v>1507</v>
      </c>
      <c r="D216" s="1036"/>
      <c r="E216" s="1037"/>
      <c r="F216" s="1038">
        <v>46376.800000000003</v>
      </c>
    </row>
    <row r="217" spans="1:6" x14ac:dyDescent="0.25">
      <c r="A217" s="1028">
        <v>206</v>
      </c>
      <c r="B217" s="1034">
        <v>10053</v>
      </c>
      <c r="C217" s="1035" t="s">
        <v>1508</v>
      </c>
      <c r="D217" s="1036"/>
      <c r="E217" s="1037"/>
      <c r="F217" s="1038">
        <v>1809.6</v>
      </c>
    </row>
    <row r="218" spans="1:6" x14ac:dyDescent="0.25">
      <c r="A218" s="1028">
        <v>207</v>
      </c>
      <c r="B218" s="1034">
        <v>10054</v>
      </c>
      <c r="C218" s="1035" t="s">
        <v>1509</v>
      </c>
      <c r="D218" s="1036"/>
      <c r="E218" s="1037"/>
      <c r="F218" s="1038">
        <v>1484.8</v>
      </c>
    </row>
    <row r="219" spans="1:6" x14ac:dyDescent="0.25">
      <c r="A219" s="1028">
        <v>208</v>
      </c>
      <c r="B219" s="1034">
        <v>10055</v>
      </c>
      <c r="C219" s="1035" t="s">
        <v>1510</v>
      </c>
      <c r="D219" s="1036"/>
      <c r="E219" s="1037"/>
      <c r="F219" s="1038">
        <v>1948.8</v>
      </c>
    </row>
    <row r="220" spans="1:6" x14ac:dyDescent="0.25">
      <c r="A220" s="1028">
        <v>209</v>
      </c>
      <c r="B220" s="1034" t="s">
        <v>1511</v>
      </c>
      <c r="C220" s="1035" t="s">
        <v>1512</v>
      </c>
      <c r="D220" s="1036"/>
      <c r="E220" s="1037"/>
      <c r="F220" s="1038">
        <v>793.44</v>
      </c>
    </row>
    <row r="221" spans="1:6" x14ac:dyDescent="0.25">
      <c r="A221" s="1028">
        <v>210</v>
      </c>
      <c r="B221" s="1034" t="s">
        <v>1513</v>
      </c>
      <c r="C221" s="1035" t="s">
        <v>1512</v>
      </c>
      <c r="D221" s="1036"/>
      <c r="E221" s="1037"/>
      <c r="F221" s="1038">
        <v>793.44</v>
      </c>
    </row>
    <row r="222" spans="1:6" x14ac:dyDescent="0.25">
      <c r="A222" s="1028">
        <v>211</v>
      </c>
      <c r="B222" s="1034" t="s">
        <v>1514</v>
      </c>
      <c r="C222" s="1035" t="s">
        <v>1512</v>
      </c>
      <c r="D222" s="1036"/>
      <c r="E222" s="1037"/>
      <c r="F222" s="1038">
        <v>793.44</v>
      </c>
    </row>
    <row r="223" spans="1:6" x14ac:dyDescent="0.25">
      <c r="A223" s="1028">
        <v>212</v>
      </c>
      <c r="B223" s="1034" t="s">
        <v>1515</v>
      </c>
      <c r="C223" s="1035" t="s">
        <v>1512</v>
      </c>
      <c r="D223" s="1036"/>
      <c r="E223" s="1037"/>
      <c r="F223" s="1038">
        <v>793.44</v>
      </c>
    </row>
    <row r="224" spans="1:6" x14ac:dyDescent="0.25">
      <c r="A224" s="1028">
        <v>213</v>
      </c>
      <c r="B224" s="1034" t="s">
        <v>1516</v>
      </c>
      <c r="C224" s="1035" t="s">
        <v>1512</v>
      </c>
      <c r="D224" s="1036"/>
      <c r="E224" s="1037"/>
      <c r="F224" s="1038">
        <v>793.44</v>
      </c>
    </row>
    <row r="225" spans="1:6" x14ac:dyDescent="0.25">
      <c r="A225" s="1028">
        <v>214</v>
      </c>
      <c r="B225" s="1034" t="s">
        <v>1517</v>
      </c>
      <c r="C225" s="1035" t="s">
        <v>1512</v>
      </c>
      <c r="D225" s="1036"/>
      <c r="E225" s="1037"/>
      <c r="F225" s="1038">
        <v>793.44</v>
      </c>
    </row>
    <row r="226" spans="1:6" x14ac:dyDescent="0.25">
      <c r="A226" s="1028">
        <v>215</v>
      </c>
      <c r="B226" s="1034" t="s">
        <v>1518</v>
      </c>
      <c r="C226" s="1035" t="s">
        <v>1512</v>
      </c>
      <c r="D226" s="1036"/>
      <c r="E226" s="1037"/>
      <c r="F226" s="1038">
        <v>793.44</v>
      </c>
    </row>
    <row r="227" spans="1:6" x14ac:dyDescent="0.25">
      <c r="A227" s="1028">
        <v>216</v>
      </c>
      <c r="B227" s="1034" t="s">
        <v>1519</v>
      </c>
      <c r="C227" s="1035" t="s">
        <v>1512</v>
      </c>
      <c r="D227" s="1036"/>
      <c r="E227" s="1037"/>
      <c r="F227" s="1038">
        <v>793.44</v>
      </c>
    </row>
    <row r="228" spans="1:6" x14ac:dyDescent="0.25">
      <c r="A228" s="1028">
        <v>217</v>
      </c>
      <c r="B228" s="1034" t="s">
        <v>1520</v>
      </c>
      <c r="C228" s="1035" t="s">
        <v>1512</v>
      </c>
      <c r="D228" s="1036"/>
      <c r="E228" s="1037"/>
      <c r="F228" s="1038">
        <v>793.44</v>
      </c>
    </row>
    <row r="229" spans="1:6" x14ac:dyDescent="0.25">
      <c r="A229" s="1028">
        <v>218</v>
      </c>
      <c r="B229" s="1034" t="s">
        <v>1521</v>
      </c>
      <c r="C229" s="1035" t="s">
        <v>1512</v>
      </c>
      <c r="D229" s="1036"/>
      <c r="E229" s="1037"/>
      <c r="F229" s="1038">
        <v>793.44</v>
      </c>
    </row>
    <row r="230" spans="1:6" x14ac:dyDescent="0.25">
      <c r="A230" s="1028">
        <v>219</v>
      </c>
      <c r="B230" s="1034" t="s">
        <v>1522</v>
      </c>
      <c r="C230" s="1035" t="s">
        <v>1512</v>
      </c>
      <c r="D230" s="1036"/>
      <c r="E230" s="1037"/>
      <c r="F230" s="1038">
        <v>793.44</v>
      </c>
    </row>
    <row r="231" spans="1:6" x14ac:dyDescent="0.25">
      <c r="A231" s="1028">
        <v>220</v>
      </c>
      <c r="B231" s="1034" t="s">
        <v>1523</v>
      </c>
      <c r="C231" s="1035" t="s">
        <v>1512</v>
      </c>
      <c r="D231" s="1036"/>
      <c r="E231" s="1037"/>
      <c r="F231" s="1038">
        <v>793.44</v>
      </c>
    </row>
    <row r="232" spans="1:6" x14ac:dyDescent="0.25">
      <c r="A232" s="1028">
        <v>221</v>
      </c>
      <c r="B232" s="1034" t="s">
        <v>1524</v>
      </c>
      <c r="C232" s="1035" t="s">
        <v>1512</v>
      </c>
      <c r="D232" s="1036"/>
      <c r="E232" s="1037"/>
      <c r="F232" s="1038">
        <v>793.44</v>
      </c>
    </row>
    <row r="233" spans="1:6" x14ac:dyDescent="0.25">
      <c r="A233" s="1028">
        <v>222</v>
      </c>
      <c r="B233" s="1034" t="s">
        <v>1525</v>
      </c>
      <c r="C233" s="1035" t="s">
        <v>1512</v>
      </c>
      <c r="D233" s="1036"/>
      <c r="E233" s="1037"/>
      <c r="F233" s="1038">
        <v>793.44</v>
      </c>
    </row>
    <row r="234" spans="1:6" x14ac:dyDescent="0.25">
      <c r="A234" s="1028">
        <v>223</v>
      </c>
      <c r="B234" s="1034" t="s">
        <v>1526</v>
      </c>
      <c r="C234" s="1035" t="s">
        <v>1512</v>
      </c>
      <c r="D234" s="1036"/>
      <c r="E234" s="1037"/>
      <c r="F234" s="1038">
        <v>793.44</v>
      </c>
    </row>
    <row r="235" spans="1:6" x14ac:dyDescent="0.25">
      <c r="A235" s="1028">
        <v>224</v>
      </c>
      <c r="B235" s="1034" t="s">
        <v>1527</v>
      </c>
      <c r="C235" s="1035" t="s">
        <v>1512</v>
      </c>
      <c r="D235" s="1036"/>
      <c r="E235" s="1037"/>
      <c r="F235" s="1038">
        <v>793.44</v>
      </c>
    </row>
    <row r="236" spans="1:6" x14ac:dyDescent="0.25">
      <c r="A236" s="1028">
        <v>225</v>
      </c>
      <c r="B236" s="1034">
        <v>10059</v>
      </c>
      <c r="C236" s="1035" t="s">
        <v>1528</v>
      </c>
      <c r="D236" s="1036"/>
      <c r="E236" s="1037"/>
      <c r="F236" s="1038">
        <v>1999</v>
      </c>
    </row>
    <row r="237" spans="1:6" x14ac:dyDescent="0.25">
      <c r="A237" s="1028">
        <v>226</v>
      </c>
      <c r="B237" s="1034">
        <v>10060</v>
      </c>
      <c r="C237" s="1035" t="s">
        <v>1529</v>
      </c>
      <c r="D237" s="1036"/>
      <c r="E237" s="1037"/>
      <c r="F237" s="1038">
        <v>2717.02</v>
      </c>
    </row>
    <row r="238" spans="1:6" x14ac:dyDescent="0.25">
      <c r="A238" s="1028">
        <v>227</v>
      </c>
      <c r="B238" s="1034">
        <v>10061</v>
      </c>
      <c r="C238" s="1035" t="s">
        <v>1530</v>
      </c>
      <c r="D238" s="1036"/>
      <c r="E238" s="1037"/>
      <c r="F238" s="1038">
        <v>1668.99</v>
      </c>
    </row>
    <row r="239" spans="1:6" x14ac:dyDescent="0.25">
      <c r="A239" s="1028">
        <v>228</v>
      </c>
      <c r="B239" s="1034">
        <v>10062</v>
      </c>
      <c r="C239" s="1035" t="s">
        <v>1531</v>
      </c>
      <c r="D239" s="1036"/>
      <c r="E239" s="1037"/>
      <c r="F239" s="1038">
        <v>1888.99</v>
      </c>
    </row>
    <row r="240" spans="1:6" x14ac:dyDescent="0.25">
      <c r="A240" s="1028">
        <v>229</v>
      </c>
      <c r="B240" s="1034">
        <v>10063</v>
      </c>
      <c r="C240" s="1035" t="s">
        <v>1532</v>
      </c>
      <c r="D240" s="1036"/>
      <c r="E240" s="1037"/>
      <c r="F240" s="1038">
        <v>3999</v>
      </c>
    </row>
    <row r="241" spans="1:6" x14ac:dyDescent="0.25">
      <c r="A241" s="1028">
        <v>230</v>
      </c>
      <c r="B241" s="1034">
        <v>10064</v>
      </c>
      <c r="C241" s="1035" t="s">
        <v>1533</v>
      </c>
      <c r="D241" s="1036"/>
      <c r="E241" s="1037"/>
      <c r="F241" s="1038">
        <v>2399</v>
      </c>
    </row>
    <row r="242" spans="1:6" x14ac:dyDescent="0.25">
      <c r="A242" s="1028">
        <v>231</v>
      </c>
      <c r="B242" s="1034" t="s">
        <v>1534</v>
      </c>
      <c r="C242" s="1039" t="s">
        <v>1535</v>
      </c>
      <c r="D242" s="1040"/>
      <c r="E242" s="1041"/>
      <c r="F242" s="1038">
        <v>2656.4</v>
      </c>
    </row>
    <row r="243" spans="1:6" x14ac:dyDescent="0.25">
      <c r="A243" s="1028">
        <v>232</v>
      </c>
      <c r="B243" s="1034" t="s">
        <v>1536</v>
      </c>
      <c r="C243" s="1039" t="s">
        <v>1535</v>
      </c>
      <c r="D243" s="1040"/>
      <c r="E243" s="1041"/>
      <c r="F243" s="1038">
        <v>2656.4</v>
      </c>
    </row>
    <row r="244" spans="1:6" x14ac:dyDescent="0.25">
      <c r="A244" s="1028">
        <v>233</v>
      </c>
      <c r="B244" s="1034" t="s">
        <v>1537</v>
      </c>
      <c r="C244" s="1039" t="s">
        <v>1535</v>
      </c>
      <c r="D244" s="1040"/>
      <c r="E244" s="1041"/>
      <c r="F244" s="1038">
        <v>2656.4</v>
      </c>
    </row>
    <row r="245" spans="1:6" x14ac:dyDescent="0.25">
      <c r="A245" s="1028">
        <v>234</v>
      </c>
      <c r="B245" s="1034" t="s">
        <v>1538</v>
      </c>
      <c r="C245" s="1039" t="s">
        <v>1535</v>
      </c>
      <c r="D245" s="1040"/>
      <c r="E245" s="1041"/>
      <c r="F245" s="1038">
        <v>2656.4</v>
      </c>
    </row>
    <row r="246" spans="1:6" x14ac:dyDescent="0.25">
      <c r="A246" s="1028">
        <v>235</v>
      </c>
      <c r="B246" s="1034" t="s">
        <v>1539</v>
      </c>
      <c r="C246" s="1039" t="s">
        <v>1535</v>
      </c>
      <c r="D246" s="1040"/>
      <c r="E246" s="1041"/>
      <c r="F246" s="1038">
        <v>2656.4</v>
      </c>
    </row>
    <row r="247" spans="1:6" x14ac:dyDescent="0.25">
      <c r="A247" s="1028">
        <v>236</v>
      </c>
      <c r="B247" s="1034" t="s">
        <v>1540</v>
      </c>
      <c r="C247" s="1039" t="s">
        <v>1535</v>
      </c>
      <c r="D247" s="1040"/>
      <c r="E247" s="1041"/>
      <c r="F247" s="1038">
        <v>2656.4</v>
      </c>
    </row>
    <row r="248" spans="1:6" x14ac:dyDescent="0.25">
      <c r="A248" s="1028">
        <v>237</v>
      </c>
      <c r="B248" s="1034" t="s">
        <v>1541</v>
      </c>
      <c r="C248" s="1039" t="s">
        <v>1535</v>
      </c>
      <c r="D248" s="1040"/>
      <c r="E248" s="1041"/>
      <c r="F248" s="1038">
        <v>2656.4</v>
      </c>
    </row>
    <row r="249" spans="1:6" x14ac:dyDescent="0.25">
      <c r="A249" s="1028">
        <v>238</v>
      </c>
      <c r="B249" s="1034" t="s">
        <v>1542</v>
      </c>
      <c r="C249" s="1039" t="s">
        <v>1535</v>
      </c>
      <c r="D249" s="1040"/>
      <c r="E249" s="1041"/>
      <c r="F249" s="1038">
        <v>2656.4</v>
      </c>
    </row>
    <row r="250" spans="1:6" x14ac:dyDescent="0.25">
      <c r="A250" s="1028">
        <v>239</v>
      </c>
      <c r="B250" s="1034" t="s">
        <v>1543</v>
      </c>
      <c r="C250" s="1039" t="s">
        <v>1535</v>
      </c>
      <c r="D250" s="1040"/>
      <c r="E250" s="1041"/>
      <c r="F250" s="1038">
        <v>2656.4</v>
      </c>
    </row>
    <row r="251" spans="1:6" x14ac:dyDescent="0.25">
      <c r="A251" s="1028">
        <v>240</v>
      </c>
      <c r="B251" s="1034" t="s">
        <v>1544</v>
      </c>
      <c r="C251" s="1039" t="s">
        <v>1535</v>
      </c>
      <c r="D251" s="1040"/>
      <c r="E251" s="1041"/>
      <c r="F251" s="1038">
        <v>2656.4</v>
      </c>
    </row>
    <row r="252" spans="1:6" x14ac:dyDescent="0.25">
      <c r="A252" s="1028">
        <v>241</v>
      </c>
      <c r="B252" s="1034" t="s">
        <v>1545</v>
      </c>
      <c r="C252" s="1039" t="s">
        <v>1535</v>
      </c>
      <c r="D252" s="1040"/>
      <c r="E252" s="1041"/>
      <c r="F252" s="1038">
        <v>2656.4</v>
      </c>
    </row>
    <row r="253" spans="1:6" x14ac:dyDescent="0.25">
      <c r="A253" s="1028">
        <v>242</v>
      </c>
      <c r="B253" s="1034" t="s">
        <v>1546</v>
      </c>
      <c r="C253" s="1039" t="s">
        <v>1535</v>
      </c>
      <c r="D253" s="1040"/>
      <c r="E253" s="1041"/>
      <c r="F253" s="1038">
        <v>2656.4</v>
      </c>
    </row>
    <row r="254" spans="1:6" x14ac:dyDescent="0.25">
      <c r="A254" s="1028">
        <v>243</v>
      </c>
      <c r="B254" s="1034" t="s">
        <v>1547</v>
      </c>
      <c r="C254" s="1035" t="s">
        <v>1548</v>
      </c>
      <c r="D254" s="1036"/>
      <c r="E254" s="1037"/>
      <c r="F254" s="1038">
        <v>2801.4041666666667</v>
      </c>
    </row>
    <row r="255" spans="1:6" x14ac:dyDescent="0.25">
      <c r="A255" s="1028">
        <v>244</v>
      </c>
      <c r="B255" s="1034" t="s">
        <v>1549</v>
      </c>
      <c r="C255" s="1035" t="s">
        <v>1548</v>
      </c>
      <c r="D255" s="1036"/>
      <c r="E255" s="1037"/>
      <c r="F255" s="1038">
        <v>2801.4041666666667</v>
      </c>
    </row>
    <row r="256" spans="1:6" x14ac:dyDescent="0.25">
      <c r="A256" s="1028">
        <v>245</v>
      </c>
      <c r="B256" s="1034" t="s">
        <v>1550</v>
      </c>
      <c r="C256" s="1035" t="s">
        <v>1548</v>
      </c>
      <c r="D256" s="1036"/>
      <c r="E256" s="1037"/>
      <c r="F256" s="1038">
        <v>2801.4041666666667</v>
      </c>
    </row>
    <row r="257" spans="1:6" x14ac:dyDescent="0.25">
      <c r="A257" s="1028">
        <v>246</v>
      </c>
      <c r="B257" s="1034" t="s">
        <v>1551</v>
      </c>
      <c r="C257" s="1035" t="s">
        <v>1548</v>
      </c>
      <c r="D257" s="1036"/>
      <c r="E257" s="1037"/>
      <c r="F257" s="1038">
        <v>2801.4041666666667</v>
      </c>
    </row>
    <row r="258" spans="1:6" x14ac:dyDescent="0.25">
      <c r="A258" s="1028">
        <v>247</v>
      </c>
      <c r="B258" s="1034" t="s">
        <v>1552</v>
      </c>
      <c r="C258" s="1035" t="s">
        <v>1548</v>
      </c>
      <c r="D258" s="1036"/>
      <c r="E258" s="1037"/>
      <c r="F258" s="1038">
        <v>2801.4041666666667</v>
      </c>
    </row>
    <row r="259" spans="1:6" x14ac:dyDescent="0.25">
      <c r="A259" s="1028">
        <v>248</v>
      </c>
      <c r="B259" s="1034" t="s">
        <v>1553</v>
      </c>
      <c r="C259" s="1035" t="s">
        <v>1548</v>
      </c>
      <c r="D259" s="1036"/>
      <c r="E259" s="1037"/>
      <c r="F259" s="1038">
        <v>2801.4041666666667</v>
      </c>
    </row>
    <row r="260" spans="1:6" x14ac:dyDescent="0.25">
      <c r="A260" s="1028">
        <v>249</v>
      </c>
      <c r="B260" s="1034" t="s">
        <v>1554</v>
      </c>
      <c r="C260" s="1035" t="s">
        <v>1548</v>
      </c>
      <c r="D260" s="1036"/>
      <c r="E260" s="1037"/>
      <c r="F260" s="1038">
        <v>2801.4041666666667</v>
      </c>
    </row>
    <row r="261" spans="1:6" x14ac:dyDescent="0.25">
      <c r="A261" s="1028">
        <v>250</v>
      </c>
      <c r="B261" s="1034" t="s">
        <v>1555</v>
      </c>
      <c r="C261" s="1035" t="s">
        <v>1548</v>
      </c>
      <c r="D261" s="1036"/>
      <c r="E261" s="1037"/>
      <c r="F261" s="1038">
        <v>2801.4041666666667</v>
      </c>
    </row>
    <row r="262" spans="1:6" x14ac:dyDescent="0.25">
      <c r="A262" s="1028">
        <v>251</v>
      </c>
      <c r="B262" s="1034" t="s">
        <v>1556</v>
      </c>
      <c r="C262" s="1035" t="s">
        <v>1548</v>
      </c>
      <c r="D262" s="1036"/>
      <c r="E262" s="1037"/>
      <c r="F262" s="1038">
        <v>2801.4041666666667</v>
      </c>
    </row>
    <row r="263" spans="1:6" x14ac:dyDescent="0.25">
      <c r="A263" s="1028">
        <v>252</v>
      </c>
      <c r="B263" s="1034" t="s">
        <v>1557</v>
      </c>
      <c r="C263" s="1035" t="s">
        <v>1548</v>
      </c>
      <c r="D263" s="1036"/>
      <c r="E263" s="1037"/>
      <c r="F263" s="1038">
        <v>2801.4041666666667</v>
      </c>
    </row>
    <row r="264" spans="1:6" x14ac:dyDescent="0.25">
      <c r="A264" s="1028">
        <v>253</v>
      </c>
      <c r="B264" s="1034" t="s">
        <v>1558</v>
      </c>
      <c r="C264" s="1035" t="s">
        <v>1548</v>
      </c>
      <c r="D264" s="1036"/>
      <c r="E264" s="1037"/>
      <c r="F264" s="1038">
        <v>2801.4041666666667</v>
      </c>
    </row>
    <row r="265" spans="1:6" x14ac:dyDescent="0.25">
      <c r="A265" s="1028">
        <v>254</v>
      </c>
      <c r="B265" s="1034" t="s">
        <v>1559</v>
      </c>
      <c r="C265" s="1035" t="s">
        <v>1548</v>
      </c>
      <c r="D265" s="1036"/>
      <c r="E265" s="1037"/>
      <c r="F265" s="1038">
        <v>2801.4041666666667</v>
      </c>
    </row>
    <row r="266" spans="1:6" x14ac:dyDescent="0.25">
      <c r="A266" s="1028">
        <v>255</v>
      </c>
      <c r="B266" s="1034" t="s">
        <v>1560</v>
      </c>
      <c r="C266" s="1035" t="s">
        <v>1548</v>
      </c>
      <c r="D266" s="1036"/>
      <c r="E266" s="1037"/>
      <c r="F266" s="1038">
        <v>2801.4041666666667</v>
      </c>
    </row>
    <row r="267" spans="1:6" x14ac:dyDescent="0.25">
      <c r="A267" s="1028">
        <v>256</v>
      </c>
      <c r="B267" s="1034" t="s">
        <v>1561</v>
      </c>
      <c r="C267" s="1035" t="s">
        <v>1548</v>
      </c>
      <c r="D267" s="1036"/>
      <c r="E267" s="1037"/>
      <c r="F267" s="1038">
        <v>2801.4041666666667</v>
      </c>
    </row>
    <row r="268" spans="1:6" x14ac:dyDescent="0.25">
      <c r="A268" s="1028">
        <v>257</v>
      </c>
      <c r="B268" s="1034" t="s">
        <v>1562</v>
      </c>
      <c r="C268" s="1035" t="s">
        <v>1548</v>
      </c>
      <c r="D268" s="1036"/>
      <c r="E268" s="1037"/>
      <c r="F268" s="1038">
        <v>2801.4041666666667</v>
      </c>
    </row>
    <row r="269" spans="1:6" x14ac:dyDescent="0.25">
      <c r="A269" s="1028">
        <v>258</v>
      </c>
      <c r="B269" s="1034" t="s">
        <v>1563</v>
      </c>
      <c r="C269" s="1035" t="s">
        <v>1548</v>
      </c>
      <c r="D269" s="1036"/>
      <c r="E269" s="1037"/>
      <c r="F269" s="1038">
        <v>2801.4041666666667</v>
      </c>
    </row>
    <row r="270" spans="1:6" x14ac:dyDescent="0.25">
      <c r="A270" s="1028">
        <v>259</v>
      </c>
      <c r="B270" s="1034" t="s">
        <v>1564</v>
      </c>
      <c r="C270" s="1035" t="s">
        <v>1548</v>
      </c>
      <c r="D270" s="1036"/>
      <c r="E270" s="1037"/>
      <c r="F270" s="1038">
        <v>2801.4041666666667</v>
      </c>
    </row>
    <row r="271" spans="1:6" x14ac:dyDescent="0.25">
      <c r="A271" s="1028">
        <v>260</v>
      </c>
      <c r="B271" s="1034" t="s">
        <v>1565</v>
      </c>
      <c r="C271" s="1035" t="s">
        <v>1548</v>
      </c>
      <c r="D271" s="1036"/>
      <c r="E271" s="1037"/>
      <c r="F271" s="1038">
        <v>2801.4041666666667</v>
      </c>
    </row>
    <row r="272" spans="1:6" x14ac:dyDescent="0.25">
      <c r="A272" s="1028">
        <v>261</v>
      </c>
      <c r="B272" s="1034" t="s">
        <v>1566</v>
      </c>
      <c r="C272" s="1035" t="s">
        <v>1548</v>
      </c>
      <c r="D272" s="1036"/>
      <c r="E272" s="1037"/>
      <c r="F272" s="1038">
        <v>2801.4041666666667</v>
      </c>
    </row>
    <row r="273" spans="1:6" x14ac:dyDescent="0.25">
      <c r="A273" s="1028">
        <v>262</v>
      </c>
      <c r="B273" s="1034" t="s">
        <v>1567</v>
      </c>
      <c r="C273" s="1035" t="s">
        <v>1548</v>
      </c>
      <c r="D273" s="1036"/>
      <c r="E273" s="1037"/>
      <c r="F273" s="1038">
        <v>2801.4041666666667</v>
      </c>
    </row>
    <row r="274" spans="1:6" x14ac:dyDescent="0.25">
      <c r="A274" s="1028">
        <v>263</v>
      </c>
      <c r="B274" s="1034" t="s">
        <v>1568</v>
      </c>
      <c r="C274" s="1035" t="s">
        <v>1548</v>
      </c>
      <c r="D274" s="1036"/>
      <c r="E274" s="1037"/>
      <c r="F274" s="1038">
        <v>2801.4041666666667</v>
      </c>
    </row>
    <row r="275" spans="1:6" x14ac:dyDescent="0.25">
      <c r="A275" s="1028">
        <v>264</v>
      </c>
      <c r="B275" s="1034" t="s">
        <v>1569</v>
      </c>
      <c r="C275" s="1035" t="s">
        <v>1548</v>
      </c>
      <c r="D275" s="1036"/>
      <c r="E275" s="1037"/>
      <c r="F275" s="1038">
        <v>2801.4041666666667</v>
      </c>
    </row>
    <row r="276" spans="1:6" x14ac:dyDescent="0.25">
      <c r="A276" s="1028">
        <v>265</v>
      </c>
      <c r="B276" s="1034" t="s">
        <v>1570</v>
      </c>
      <c r="C276" s="1035" t="s">
        <v>1548</v>
      </c>
      <c r="D276" s="1036"/>
      <c r="E276" s="1037"/>
      <c r="F276" s="1038">
        <v>2801.4041666666667</v>
      </c>
    </row>
    <row r="277" spans="1:6" x14ac:dyDescent="0.25">
      <c r="A277" s="1028">
        <v>266</v>
      </c>
      <c r="B277" s="1034" t="s">
        <v>1571</v>
      </c>
      <c r="C277" s="1035" t="s">
        <v>1548</v>
      </c>
      <c r="D277" s="1036"/>
      <c r="E277" s="1037"/>
      <c r="F277" s="1038">
        <v>2801.4041666666667</v>
      </c>
    </row>
    <row r="278" spans="1:6" x14ac:dyDescent="0.25">
      <c r="A278" s="1028">
        <v>267</v>
      </c>
      <c r="B278" s="1034">
        <v>10067</v>
      </c>
      <c r="C278" s="1035" t="s">
        <v>1572</v>
      </c>
      <c r="D278" s="1036"/>
      <c r="E278" s="1037"/>
      <c r="F278" s="1038">
        <v>55685.8</v>
      </c>
    </row>
    <row r="279" spans="1:6" x14ac:dyDescent="0.25">
      <c r="A279" s="1028">
        <v>268</v>
      </c>
      <c r="B279" s="1034">
        <v>10068</v>
      </c>
      <c r="C279" s="1035" t="s">
        <v>1573</v>
      </c>
      <c r="D279" s="1036"/>
      <c r="E279" s="1037"/>
      <c r="F279" s="1038">
        <v>2499</v>
      </c>
    </row>
    <row r="280" spans="1:6" x14ac:dyDescent="0.25">
      <c r="A280" s="1028">
        <v>269</v>
      </c>
      <c r="B280" s="1034">
        <v>10069</v>
      </c>
      <c r="C280" s="1035" t="s">
        <v>1573</v>
      </c>
      <c r="D280" s="1036"/>
      <c r="E280" s="1037"/>
      <c r="F280" s="1038">
        <v>2499</v>
      </c>
    </row>
    <row r="281" spans="1:6" x14ac:dyDescent="0.25">
      <c r="A281" s="1028">
        <v>270</v>
      </c>
      <c r="B281" s="1034">
        <v>10070</v>
      </c>
      <c r="C281" s="1035" t="s">
        <v>1573</v>
      </c>
      <c r="D281" s="1036"/>
      <c r="E281" s="1037"/>
      <c r="F281" s="1038">
        <v>2499</v>
      </c>
    </row>
    <row r="282" spans="1:6" x14ac:dyDescent="0.25">
      <c r="A282" s="1028">
        <v>271</v>
      </c>
      <c r="B282" s="1034" t="s">
        <v>1574</v>
      </c>
      <c r="C282" s="1035" t="s">
        <v>1575</v>
      </c>
      <c r="D282" s="1036"/>
      <c r="E282" s="1037"/>
      <c r="F282" s="1038">
        <v>364.65</v>
      </c>
    </row>
    <row r="283" spans="1:6" x14ac:dyDescent="0.25">
      <c r="A283" s="1028">
        <v>272</v>
      </c>
      <c r="B283" s="1034" t="s">
        <v>1576</v>
      </c>
      <c r="C283" s="1035" t="s">
        <v>1575</v>
      </c>
      <c r="D283" s="1036"/>
      <c r="E283" s="1037"/>
      <c r="F283" s="1038">
        <v>364.65</v>
      </c>
    </row>
    <row r="284" spans="1:6" x14ac:dyDescent="0.25">
      <c r="A284" s="1028">
        <v>273</v>
      </c>
      <c r="B284" s="1034" t="s">
        <v>1577</v>
      </c>
      <c r="C284" s="1035" t="s">
        <v>1575</v>
      </c>
      <c r="D284" s="1036"/>
      <c r="E284" s="1037"/>
      <c r="F284" s="1038">
        <v>364.65</v>
      </c>
    </row>
    <row r="285" spans="1:6" x14ac:dyDescent="0.25">
      <c r="A285" s="1028">
        <v>274</v>
      </c>
      <c r="B285" s="1034" t="s">
        <v>1578</v>
      </c>
      <c r="C285" s="1035" t="s">
        <v>1575</v>
      </c>
      <c r="D285" s="1036"/>
      <c r="E285" s="1037"/>
      <c r="F285" s="1038">
        <v>364.65</v>
      </c>
    </row>
    <row r="286" spans="1:6" x14ac:dyDescent="0.25">
      <c r="A286" s="1028">
        <v>275</v>
      </c>
      <c r="B286" s="1034" t="s">
        <v>1579</v>
      </c>
      <c r="C286" s="1035" t="s">
        <v>1575</v>
      </c>
      <c r="D286" s="1036"/>
      <c r="E286" s="1037"/>
      <c r="F286" s="1038">
        <v>364.65</v>
      </c>
    </row>
    <row r="287" spans="1:6" x14ac:dyDescent="0.25">
      <c r="A287" s="1028">
        <v>276</v>
      </c>
      <c r="B287" s="1034" t="s">
        <v>1580</v>
      </c>
      <c r="C287" s="1035" t="s">
        <v>1575</v>
      </c>
      <c r="D287" s="1036"/>
      <c r="E287" s="1037"/>
      <c r="F287" s="1038">
        <v>364.65</v>
      </c>
    </row>
    <row r="288" spans="1:6" x14ac:dyDescent="0.25">
      <c r="A288" s="1028">
        <v>277</v>
      </c>
      <c r="B288" s="1034" t="s">
        <v>1581</v>
      </c>
      <c r="C288" s="1035" t="s">
        <v>1575</v>
      </c>
      <c r="D288" s="1036"/>
      <c r="E288" s="1037"/>
      <c r="F288" s="1038">
        <v>364.65</v>
      </c>
    </row>
    <row r="289" spans="1:6" x14ac:dyDescent="0.25">
      <c r="A289" s="1028">
        <v>278</v>
      </c>
      <c r="B289" s="1034" t="s">
        <v>1582</v>
      </c>
      <c r="C289" s="1035" t="s">
        <v>1575</v>
      </c>
      <c r="D289" s="1036"/>
      <c r="E289" s="1037"/>
      <c r="F289" s="1038">
        <v>364.65</v>
      </c>
    </row>
    <row r="290" spans="1:6" x14ac:dyDescent="0.25">
      <c r="A290" s="1028">
        <v>279</v>
      </c>
      <c r="B290" s="1034" t="s">
        <v>1583</v>
      </c>
      <c r="C290" s="1035" t="s">
        <v>1575</v>
      </c>
      <c r="D290" s="1036"/>
      <c r="E290" s="1037"/>
      <c r="F290" s="1038">
        <v>364.65</v>
      </c>
    </row>
    <row r="291" spans="1:6" x14ac:dyDescent="0.25">
      <c r="A291" s="1028">
        <v>280</v>
      </c>
      <c r="B291" s="1034" t="s">
        <v>1584</v>
      </c>
      <c r="C291" s="1035" t="s">
        <v>1575</v>
      </c>
      <c r="D291" s="1036"/>
      <c r="E291" s="1037"/>
      <c r="F291" s="1038">
        <v>364.65</v>
      </c>
    </row>
    <row r="292" spans="1:6" x14ac:dyDescent="0.25">
      <c r="A292" s="1028">
        <v>281</v>
      </c>
      <c r="B292" s="1034">
        <v>10072</v>
      </c>
      <c r="C292" s="1035" t="s">
        <v>1585</v>
      </c>
      <c r="D292" s="1036"/>
      <c r="E292" s="1037"/>
      <c r="F292" s="1038">
        <v>45936</v>
      </c>
    </row>
    <row r="293" spans="1:6" x14ac:dyDescent="0.25">
      <c r="A293" s="1028">
        <v>282</v>
      </c>
      <c r="B293" s="1034">
        <v>10073</v>
      </c>
      <c r="C293" s="1035" t="s">
        <v>1586</v>
      </c>
      <c r="D293" s="1036"/>
      <c r="E293" s="1037"/>
      <c r="F293" s="1038">
        <v>17168</v>
      </c>
    </row>
    <row r="294" spans="1:6" x14ac:dyDescent="0.25">
      <c r="A294" s="1028">
        <v>283</v>
      </c>
      <c r="B294" s="1034">
        <v>10074</v>
      </c>
      <c r="C294" s="1035" t="s">
        <v>1587</v>
      </c>
      <c r="D294" s="1036"/>
      <c r="E294" s="1037"/>
      <c r="F294" s="1038">
        <v>10309.799999999999</v>
      </c>
    </row>
    <row r="295" spans="1:6" x14ac:dyDescent="0.25">
      <c r="A295" s="1028">
        <v>284</v>
      </c>
      <c r="B295" s="1034">
        <v>10075</v>
      </c>
      <c r="C295" s="1035" t="s">
        <v>1588</v>
      </c>
      <c r="D295" s="1036"/>
      <c r="E295" s="1037"/>
      <c r="F295" s="1038">
        <v>15532.4</v>
      </c>
    </row>
    <row r="296" spans="1:6" x14ac:dyDescent="0.25">
      <c r="A296" s="1028">
        <v>285</v>
      </c>
      <c r="B296" s="1034">
        <v>10076</v>
      </c>
      <c r="C296" s="1035" t="s">
        <v>1589</v>
      </c>
      <c r="D296" s="1036"/>
      <c r="E296" s="1037"/>
      <c r="F296" s="1038">
        <v>3046.16</v>
      </c>
    </row>
    <row r="297" spans="1:6" x14ac:dyDescent="0.25">
      <c r="A297" s="1028">
        <v>286</v>
      </c>
      <c r="B297" s="1034" t="s">
        <v>1590</v>
      </c>
      <c r="C297" s="1035" t="s">
        <v>1591</v>
      </c>
      <c r="D297" s="1036"/>
      <c r="E297" s="1037"/>
      <c r="F297" s="1038">
        <v>903.7</v>
      </c>
    </row>
    <row r="298" spans="1:6" x14ac:dyDescent="0.25">
      <c r="A298" s="1028">
        <v>287</v>
      </c>
      <c r="B298" s="1034" t="s">
        <v>1592</v>
      </c>
      <c r="C298" s="1035" t="s">
        <v>1591</v>
      </c>
      <c r="D298" s="1036"/>
      <c r="E298" s="1037"/>
      <c r="F298" s="1038">
        <v>903.7</v>
      </c>
    </row>
    <row r="299" spans="1:6" x14ac:dyDescent="0.25">
      <c r="A299" s="1028">
        <v>288</v>
      </c>
      <c r="B299" s="1034" t="s">
        <v>1593</v>
      </c>
      <c r="C299" s="1035" t="s">
        <v>1591</v>
      </c>
      <c r="D299" s="1036"/>
      <c r="E299" s="1037"/>
      <c r="F299" s="1038">
        <v>903.7</v>
      </c>
    </row>
    <row r="300" spans="1:6" x14ac:dyDescent="0.25">
      <c r="A300" s="1028">
        <v>289</v>
      </c>
      <c r="B300" s="1034" t="s">
        <v>1594</v>
      </c>
      <c r="C300" s="1035" t="s">
        <v>1591</v>
      </c>
      <c r="D300" s="1036"/>
      <c r="E300" s="1037"/>
      <c r="F300" s="1038">
        <v>903.7</v>
      </c>
    </row>
    <row r="301" spans="1:6" x14ac:dyDescent="0.25">
      <c r="A301" s="1028">
        <v>290</v>
      </c>
      <c r="B301" s="1034" t="s">
        <v>1595</v>
      </c>
      <c r="C301" s="1035" t="s">
        <v>1591</v>
      </c>
      <c r="D301" s="1036"/>
      <c r="E301" s="1037"/>
      <c r="F301" s="1038">
        <v>903.7</v>
      </c>
    </row>
    <row r="302" spans="1:6" x14ac:dyDescent="0.25">
      <c r="A302" s="1028">
        <v>291</v>
      </c>
      <c r="B302" s="1034" t="s">
        <v>1596</v>
      </c>
      <c r="C302" s="1035" t="s">
        <v>1591</v>
      </c>
      <c r="D302" s="1036"/>
      <c r="E302" s="1037"/>
      <c r="F302" s="1038">
        <v>903.7</v>
      </c>
    </row>
    <row r="303" spans="1:6" x14ac:dyDescent="0.25">
      <c r="A303" s="1028">
        <v>292</v>
      </c>
      <c r="B303" s="1034" t="s">
        <v>1597</v>
      </c>
      <c r="C303" s="1035" t="s">
        <v>1591</v>
      </c>
      <c r="D303" s="1036"/>
      <c r="E303" s="1037"/>
      <c r="F303" s="1038">
        <v>903.7</v>
      </c>
    </row>
    <row r="304" spans="1:6" x14ac:dyDescent="0.25">
      <c r="A304" s="1028">
        <v>293</v>
      </c>
      <c r="B304" s="1034" t="s">
        <v>1598</v>
      </c>
      <c r="C304" s="1035" t="s">
        <v>1591</v>
      </c>
      <c r="D304" s="1036"/>
      <c r="E304" s="1037"/>
      <c r="F304" s="1038">
        <v>903.7</v>
      </c>
    </row>
    <row r="305" spans="1:6" x14ac:dyDescent="0.25">
      <c r="A305" s="1028">
        <v>294</v>
      </c>
      <c r="B305" s="1034" t="s">
        <v>1599</v>
      </c>
      <c r="C305" s="1035" t="s">
        <v>1591</v>
      </c>
      <c r="D305" s="1036"/>
      <c r="E305" s="1037"/>
      <c r="F305" s="1038">
        <v>903.7</v>
      </c>
    </row>
    <row r="306" spans="1:6" x14ac:dyDescent="0.25">
      <c r="A306" s="1028">
        <v>295</v>
      </c>
      <c r="B306" s="1034" t="s">
        <v>1600</v>
      </c>
      <c r="C306" s="1035" t="s">
        <v>1591</v>
      </c>
      <c r="D306" s="1036"/>
      <c r="E306" s="1037"/>
      <c r="F306" s="1038">
        <v>903.7</v>
      </c>
    </row>
    <row r="307" spans="1:6" x14ac:dyDescent="0.25">
      <c r="A307" s="1028">
        <v>296</v>
      </c>
      <c r="B307" s="1034" t="s">
        <v>1601</v>
      </c>
      <c r="C307" s="1035" t="s">
        <v>1602</v>
      </c>
      <c r="D307" s="1036"/>
      <c r="E307" s="1037"/>
      <c r="F307" s="1038">
        <v>1618.2</v>
      </c>
    </row>
    <row r="308" spans="1:6" x14ac:dyDescent="0.25">
      <c r="A308" s="1028">
        <v>297</v>
      </c>
      <c r="B308" s="1034" t="s">
        <v>1603</v>
      </c>
      <c r="C308" s="1035" t="s">
        <v>1602</v>
      </c>
      <c r="D308" s="1036"/>
      <c r="E308" s="1037"/>
      <c r="F308" s="1038">
        <v>1618.2</v>
      </c>
    </row>
    <row r="309" spans="1:6" x14ac:dyDescent="0.25">
      <c r="A309" s="1028">
        <v>298</v>
      </c>
      <c r="B309" s="1034" t="s">
        <v>1604</v>
      </c>
      <c r="C309" s="1035" t="s">
        <v>1602</v>
      </c>
      <c r="D309" s="1036"/>
      <c r="E309" s="1037"/>
      <c r="F309" s="1038">
        <v>1618.2</v>
      </c>
    </row>
    <row r="310" spans="1:6" x14ac:dyDescent="0.25">
      <c r="A310" s="1028">
        <v>299</v>
      </c>
      <c r="B310" s="1034" t="s">
        <v>1605</v>
      </c>
      <c r="C310" s="1035" t="s">
        <v>1602</v>
      </c>
      <c r="D310" s="1036"/>
      <c r="E310" s="1037"/>
      <c r="F310" s="1038">
        <v>1618.2</v>
      </c>
    </row>
    <row r="311" spans="1:6" x14ac:dyDescent="0.25">
      <c r="A311" s="1028">
        <v>300</v>
      </c>
      <c r="B311" s="1034" t="s">
        <v>1606</v>
      </c>
      <c r="C311" s="1035" t="s">
        <v>1602</v>
      </c>
      <c r="D311" s="1036"/>
      <c r="E311" s="1037"/>
      <c r="F311" s="1038">
        <v>1618.2</v>
      </c>
    </row>
    <row r="312" spans="1:6" x14ac:dyDescent="0.25">
      <c r="A312" s="1028">
        <v>301</v>
      </c>
      <c r="B312" s="1034" t="s">
        <v>1607</v>
      </c>
      <c r="C312" s="1035" t="s">
        <v>1602</v>
      </c>
      <c r="D312" s="1036"/>
      <c r="E312" s="1037"/>
      <c r="F312" s="1038">
        <v>1618.2</v>
      </c>
    </row>
    <row r="313" spans="1:6" x14ac:dyDescent="0.25">
      <c r="A313" s="1028">
        <v>302</v>
      </c>
      <c r="B313" s="1034" t="s">
        <v>1608</v>
      </c>
      <c r="C313" s="1035" t="s">
        <v>1602</v>
      </c>
      <c r="D313" s="1036"/>
      <c r="E313" s="1037"/>
      <c r="F313" s="1038">
        <v>1618.2</v>
      </c>
    </row>
    <row r="314" spans="1:6" x14ac:dyDescent="0.25">
      <c r="A314" s="1028">
        <v>303</v>
      </c>
      <c r="B314" s="1034" t="s">
        <v>1609</v>
      </c>
      <c r="C314" s="1035" t="s">
        <v>1602</v>
      </c>
      <c r="D314" s="1036"/>
      <c r="E314" s="1037"/>
      <c r="F314" s="1038">
        <v>1618.2</v>
      </c>
    </row>
    <row r="315" spans="1:6" x14ac:dyDescent="0.25">
      <c r="A315" s="1028">
        <v>304</v>
      </c>
      <c r="B315" s="1034" t="s">
        <v>1610</v>
      </c>
      <c r="C315" s="1035" t="s">
        <v>1602</v>
      </c>
      <c r="D315" s="1036"/>
      <c r="E315" s="1037"/>
      <c r="F315" s="1038">
        <v>1618.2</v>
      </c>
    </row>
    <row r="316" spans="1:6" x14ac:dyDescent="0.25">
      <c r="A316" s="1028">
        <v>305</v>
      </c>
      <c r="B316" s="1034" t="s">
        <v>1611</v>
      </c>
      <c r="C316" s="1035" t="s">
        <v>1602</v>
      </c>
      <c r="D316" s="1036"/>
      <c r="E316" s="1037"/>
      <c r="F316" s="1038">
        <v>1618.2</v>
      </c>
    </row>
    <row r="317" spans="1:6" x14ac:dyDescent="0.25">
      <c r="A317" s="1028">
        <v>306</v>
      </c>
      <c r="B317" s="1034" t="s">
        <v>1612</v>
      </c>
      <c r="C317" s="1035" t="s">
        <v>1602</v>
      </c>
      <c r="D317" s="1036"/>
      <c r="E317" s="1037"/>
      <c r="F317" s="1038">
        <v>1618.2</v>
      </c>
    </row>
    <row r="318" spans="1:6" x14ac:dyDescent="0.25">
      <c r="A318" s="1028">
        <v>307</v>
      </c>
      <c r="B318" s="1034" t="s">
        <v>1613</v>
      </c>
      <c r="C318" s="1035" t="s">
        <v>1602</v>
      </c>
      <c r="D318" s="1036"/>
      <c r="E318" s="1037"/>
      <c r="F318" s="1038">
        <v>1618.2</v>
      </c>
    </row>
    <row r="319" spans="1:6" x14ac:dyDescent="0.25">
      <c r="A319" s="1028">
        <v>308</v>
      </c>
      <c r="B319" s="1034" t="s">
        <v>1614</v>
      </c>
      <c r="C319" s="1035" t="s">
        <v>1602</v>
      </c>
      <c r="D319" s="1036"/>
      <c r="E319" s="1037"/>
      <c r="F319" s="1038">
        <v>1618.2</v>
      </c>
    </row>
    <row r="320" spans="1:6" x14ac:dyDescent="0.25">
      <c r="A320" s="1028">
        <v>309</v>
      </c>
      <c r="B320" s="1034" t="s">
        <v>1615</v>
      </c>
      <c r="C320" s="1035" t="s">
        <v>1602</v>
      </c>
      <c r="D320" s="1036"/>
      <c r="E320" s="1037"/>
      <c r="F320" s="1038">
        <v>1618.2</v>
      </c>
    </row>
    <row r="321" spans="1:6" x14ac:dyDescent="0.25">
      <c r="A321" s="1028">
        <v>310</v>
      </c>
      <c r="B321" s="1034" t="s">
        <v>1616</v>
      </c>
      <c r="C321" s="1035" t="s">
        <v>1602</v>
      </c>
      <c r="D321" s="1036"/>
      <c r="E321" s="1037"/>
      <c r="F321" s="1038">
        <v>1618.2</v>
      </c>
    </row>
    <row r="322" spans="1:6" x14ac:dyDescent="0.25">
      <c r="A322" s="1028">
        <v>311</v>
      </c>
      <c r="B322" s="1034" t="s">
        <v>1617</v>
      </c>
      <c r="C322" s="1035" t="s">
        <v>1602</v>
      </c>
      <c r="D322" s="1036"/>
      <c r="E322" s="1037"/>
      <c r="F322" s="1038">
        <v>1618.2</v>
      </c>
    </row>
    <row r="323" spans="1:6" x14ac:dyDescent="0.25">
      <c r="A323" s="1028">
        <v>312</v>
      </c>
      <c r="B323" s="1034" t="s">
        <v>1618</v>
      </c>
      <c r="C323" s="1035" t="s">
        <v>1602</v>
      </c>
      <c r="D323" s="1036"/>
      <c r="E323" s="1037"/>
      <c r="F323" s="1038">
        <v>1618.2</v>
      </c>
    </row>
    <row r="324" spans="1:6" x14ac:dyDescent="0.25">
      <c r="A324" s="1028">
        <v>313</v>
      </c>
      <c r="B324" s="1034" t="s">
        <v>1619</v>
      </c>
      <c r="C324" s="1035" t="s">
        <v>1602</v>
      </c>
      <c r="D324" s="1036"/>
      <c r="E324" s="1037"/>
      <c r="F324" s="1038">
        <v>1618.2</v>
      </c>
    </row>
    <row r="325" spans="1:6" x14ac:dyDescent="0.25">
      <c r="A325" s="1028">
        <v>314</v>
      </c>
      <c r="B325" s="1034" t="s">
        <v>1620</v>
      </c>
      <c r="C325" s="1035" t="s">
        <v>1602</v>
      </c>
      <c r="D325" s="1036"/>
      <c r="E325" s="1037"/>
      <c r="F325" s="1038">
        <v>1618.2</v>
      </c>
    </row>
    <row r="326" spans="1:6" x14ac:dyDescent="0.25">
      <c r="A326" s="1028">
        <v>315</v>
      </c>
      <c r="B326" s="1034" t="s">
        <v>1621</v>
      </c>
      <c r="C326" s="1035" t="s">
        <v>1602</v>
      </c>
      <c r="D326" s="1036"/>
      <c r="E326" s="1037"/>
      <c r="F326" s="1038">
        <v>1618.2</v>
      </c>
    </row>
    <row r="327" spans="1:6" x14ac:dyDescent="0.25">
      <c r="A327" s="1028">
        <v>316</v>
      </c>
      <c r="B327" s="1034" t="s">
        <v>1622</v>
      </c>
      <c r="C327" s="1035" t="s">
        <v>1602</v>
      </c>
      <c r="D327" s="1036"/>
      <c r="E327" s="1037"/>
      <c r="F327" s="1038">
        <v>1618.2</v>
      </c>
    </row>
    <row r="328" spans="1:6" x14ac:dyDescent="0.25">
      <c r="A328" s="1028">
        <v>317</v>
      </c>
      <c r="B328" s="1034" t="s">
        <v>1623</v>
      </c>
      <c r="C328" s="1035" t="s">
        <v>1602</v>
      </c>
      <c r="D328" s="1036"/>
      <c r="E328" s="1037"/>
      <c r="F328" s="1038">
        <v>1618.2</v>
      </c>
    </row>
    <row r="329" spans="1:6" x14ac:dyDescent="0.25">
      <c r="A329" s="1028">
        <v>318</v>
      </c>
      <c r="B329" s="1034" t="s">
        <v>1624</v>
      </c>
      <c r="C329" s="1035" t="s">
        <v>1602</v>
      </c>
      <c r="D329" s="1036"/>
      <c r="E329" s="1037"/>
      <c r="F329" s="1038">
        <v>1618.2</v>
      </c>
    </row>
    <row r="330" spans="1:6" x14ac:dyDescent="0.25">
      <c r="A330" s="1028">
        <v>319</v>
      </c>
      <c r="B330" s="1034" t="s">
        <v>1625</v>
      </c>
      <c r="C330" s="1035" t="s">
        <v>1602</v>
      </c>
      <c r="D330" s="1036"/>
      <c r="E330" s="1037"/>
      <c r="F330" s="1038">
        <v>1618.2</v>
      </c>
    </row>
    <row r="331" spans="1:6" x14ac:dyDescent="0.25">
      <c r="A331" s="1028">
        <v>320</v>
      </c>
      <c r="B331" s="1034" t="s">
        <v>1626</v>
      </c>
      <c r="C331" s="1035" t="s">
        <v>1602</v>
      </c>
      <c r="D331" s="1036"/>
      <c r="E331" s="1037"/>
      <c r="F331" s="1038">
        <v>1618.2</v>
      </c>
    </row>
    <row r="332" spans="1:6" x14ac:dyDescent="0.25">
      <c r="A332" s="1028">
        <v>321</v>
      </c>
      <c r="B332" s="1034" t="s">
        <v>1627</v>
      </c>
      <c r="C332" s="1035" t="s">
        <v>1602</v>
      </c>
      <c r="D332" s="1036"/>
      <c r="E332" s="1037"/>
      <c r="F332" s="1038">
        <v>1618.2</v>
      </c>
    </row>
    <row r="333" spans="1:6" x14ac:dyDescent="0.25">
      <c r="A333" s="1028">
        <v>322</v>
      </c>
      <c r="B333" s="1034" t="s">
        <v>1628</v>
      </c>
      <c r="C333" s="1035" t="s">
        <v>1602</v>
      </c>
      <c r="D333" s="1036"/>
      <c r="E333" s="1037"/>
      <c r="F333" s="1038">
        <v>1618.2</v>
      </c>
    </row>
    <row r="334" spans="1:6" x14ac:dyDescent="0.25">
      <c r="A334" s="1028">
        <v>323</v>
      </c>
      <c r="B334" s="1034" t="s">
        <v>1629</v>
      </c>
      <c r="C334" s="1035" t="s">
        <v>1630</v>
      </c>
      <c r="D334" s="1036"/>
      <c r="E334" s="1037"/>
      <c r="F334" s="1038">
        <v>1618.2</v>
      </c>
    </row>
    <row r="335" spans="1:6" x14ac:dyDescent="0.25">
      <c r="A335" s="1028">
        <v>324</v>
      </c>
      <c r="B335" s="1034" t="s">
        <v>1631</v>
      </c>
      <c r="C335" s="1035" t="s">
        <v>1630</v>
      </c>
      <c r="D335" s="1036"/>
      <c r="E335" s="1037"/>
      <c r="F335" s="1038">
        <v>1618.2</v>
      </c>
    </row>
    <row r="336" spans="1:6" x14ac:dyDescent="0.25">
      <c r="A336" s="1028">
        <v>325</v>
      </c>
      <c r="B336" s="1034" t="s">
        <v>1632</v>
      </c>
      <c r="C336" s="1035" t="s">
        <v>1630</v>
      </c>
      <c r="D336" s="1036"/>
      <c r="E336" s="1037"/>
      <c r="F336" s="1038">
        <v>1618.2</v>
      </c>
    </row>
    <row r="337" spans="1:6" x14ac:dyDescent="0.25">
      <c r="A337" s="1028">
        <v>326</v>
      </c>
      <c r="B337" s="1034" t="s">
        <v>1633</v>
      </c>
      <c r="C337" s="1035" t="s">
        <v>1630</v>
      </c>
      <c r="D337" s="1036"/>
      <c r="E337" s="1037"/>
      <c r="F337" s="1038">
        <v>1618.2</v>
      </c>
    </row>
    <row r="338" spans="1:6" x14ac:dyDescent="0.25">
      <c r="A338" s="1028">
        <v>327</v>
      </c>
      <c r="B338" s="1034" t="s">
        <v>1634</v>
      </c>
      <c r="C338" s="1035" t="s">
        <v>1630</v>
      </c>
      <c r="D338" s="1036"/>
      <c r="E338" s="1037"/>
      <c r="F338" s="1038">
        <v>1618.2</v>
      </c>
    </row>
    <row r="339" spans="1:6" x14ac:dyDescent="0.25">
      <c r="A339" s="1028">
        <v>328</v>
      </c>
      <c r="B339" s="1034" t="s">
        <v>1635</v>
      </c>
      <c r="C339" s="1035" t="s">
        <v>1630</v>
      </c>
      <c r="D339" s="1036"/>
      <c r="E339" s="1037"/>
      <c r="F339" s="1038">
        <v>1618.2</v>
      </c>
    </row>
    <row r="340" spans="1:6" x14ac:dyDescent="0.25">
      <c r="A340" s="1028">
        <v>329</v>
      </c>
      <c r="B340" s="1034" t="s">
        <v>1636</v>
      </c>
      <c r="C340" s="1035" t="s">
        <v>1630</v>
      </c>
      <c r="D340" s="1036"/>
      <c r="E340" s="1037"/>
      <c r="F340" s="1038">
        <v>1618.2</v>
      </c>
    </row>
    <row r="341" spans="1:6" x14ac:dyDescent="0.25">
      <c r="A341" s="1028">
        <v>330</v>
      </c>
      <c r="B341" s="1034" t="s">
        <v>1637</v>
      </c>
      <c r="C341" s="1035" t="s">
        <v>1630</v>
      </c>
      <c r="D341" s="1036"/>
      <c r="E341" s="1037"/>
      <c r="F341" s="1038">
        <v>1618.2</v>
      </c>
    </row>
    <row r="342" spans="1:6" x14ac:dyDescent="0.25">
      <c r="A342" s="1028">
        <v>331</v>
      </c>
      <c r="B342" s="1034">
        <v>10080</v>
      </c>
      <c r="C342" s="1035" t="s">
        <v>1591</v>
      </c>
      <c r="D342" s="1036"/>
      <c r="E342" s="1037"/>
      <c r="F342" s="1038">
        <v>903.64</v>
      </c>
    </row>
    <row r="343" spans="1:6" x14ac:dyDescent="0.25">
      <c r="A343" s="1028">
        <v>332</v>
      </c>
      <c r="B343" s="1034">
        <v>10081.1</v>
      </c>
      <c r="C343" s="1035" t="s">
        <v>1638</v>
      </c>
      <c r="D343" s="1036"/>
      <c r="E343" s="1037"/>
      <c r="F343" s="1038">
        <v>903.64</v>
      </c>
    </row>
    <row r="344" spans="1:6" x14ac:dyDescent="0.25">
      <c r="A344" s="1028">
        <v>333</v>
      </c>
      <c r="B344" s="1034">
        <v>10081</v>
      </c>
      <c r="C344" s="1035" t="s">
        <v>1639</v>
      </c>
      <c r="D344" s="1036"/>
      <c r="E344" s="1037"/>
      <c r="F344" s="1038">
        <v>3999</v>
      </c>
    </row>
    <row r="345" spans="1:6" x14ac:dyDescent="0.25">
      <c r="A345" s="1028">
        <v>334</v>
      </c>
      <c r="B345" s="1034">
        <v>10082</v>
      </c>
      <c r="C345" s="1035" t="s">
        <v>1640</v>
      </c>
      <c r="D345" s="1036"/>
      <c r="E345" s="1037"/>
      <c r="F345" s="1038">
        <v>9416.66</v>
      </c>
    </row>
    <row r="346" spans="1:6" x14ac:dyDescent="0.25">
      <c r="A346" s="1028">
        <v>335</v>
      </c>
      <c r="B346" s="1034">
        <v>10083</v>
      </c>
      <c r="C346" s="1035" t="s">
        <v>1641</v>
      </c>
      <c r="D346" s="1036"/>
      <c r="E346" s="1037"/>
      <c r="F346" s="1038">
        <v>9416.66</v>
      </c>
    </row>
    <row r="347" spans="1:6" x14ac:dyDescent="0.25">
      <c r="A347" s="1028">
        <v>336</v>
      </c>
      <c r="B347" s="1034">
        <v>10084</v>
      </c>
      <c r="C347" s="1035" t="s">
        <v>1642</v>
      </c>
      <c r="D347" s="1036"/>
      <c r="E347" s="1037"/>
      <c r="F347" s="1038">
        <v>9416.67</v>
      </c>
    </row>
    <row r="348" spans="1:6" x14ac:dyDescent="0.25">
      <c r="A348" s="1028">
        <v>337</v>
      </c>
      <c r="B348" s="1034">
        <v>10085</v>
      </c>
      <c r="C348" s="1035" t="s">
        <v>1643</v>
      </c>
      <c r="D348" s="1036"/>
      <c r="E348" s="1037"/>
      <c r="F348" s="1038">
        <v>3328.99</v>
      </c>
    </row>
    <row r="349" spans="1:6" x14ac:dyDescent="0.25">
      <c r="A349" s="1028">
        <v>338</v>
      </c>
      <c r="B349" s="1034">
        <v>10086</v>
      </c>
      <c r="C349" s="1035" t="s">
        <v>1643</v>
      </c>
      <c r="D349" s="1036"/>
      <c r="E349" s="1037"/>
      <c r="F349" s="1038">
        <v>3328.99</v>
      </c>
    </row>
    <row r="350" spans="1:6" x14ac:dyDescent="0.25">
      <c r="A350" s="1028">
        <v>339</v>
      </c>
      <c r="B350" s="1034">
        <v>10087</v>
      </c>
      <c r="C350" s="1035" t="s">
        <v>1644</v>
      </c>
      <c r="D350" s="1036"/>
      <c r="E350" s="1037"/>
      <c r="F350" s="1038">
        <v>5929.92</v>
      </c>
    </row>
    <row r="351" spans="1:6" x14ac:dyDescent="0.25">
      <c r="A351" s="1028">
        <v>340</v>
      </c>
      <c r="B351" s="1034">
        <v>10088</v>
      </c>
      <c r="C351" s="1035" t="s">
        <v>1645</v>
      </c>
      <c r="D351" s="1036"/>
      <c r="E351" s="1037"/>
      <c r="F351" s="1038">
        <v>5929.92</v>
      </c>
    </row>
    <row r="352" spans="1:6" x14ac:dyDescent="0.25">
      <c r="A352" s="1028">
        <v>341</v>
      </c>
      <c r="B352" s="1034">
        <v>10089</v>
      </c>
      <c r="C352" s="1035" t="s">
        <v>1646</v>
      </c>
      <c r="D352" s="1036"/>
      <c r="E352" s="1037"/>
      <c r="F352" s="1038">
        <v>4830.24</v>
      </c>
    </row>
    <row r="353" spans="1:6" x14ac:dyDescent="0.25">
      <c r="A353" s="1028">
        <v>342</v>
      </c>
      <c r="B353" s="1034">
        <v>10090</v>
      </c>
      <c r="C353" s="1035" t="s">
        <v>1647</v>
      </c>
      <c r="D353" s="1036"/>
      <c r="E353" s="1037"/>
      <c r="F353" s="1038">
        <v>4830.24</v>
      </c>
    </row>
    <row r="354" spans="1:6" x14ac:dyDescent="0.25">
      <c r="A354" s="1028">
        <v>343</v>
      </c>
      <c r="B354" s="1034">
        <v>10091</v>
      </c>
      <c r="C354" s="1035" t="s">
        <v>1648</v>
      </c>
      <c r="D354" s="1036"/>
      <c r="E354" s="1037"/>
      <c r="F354" s="1038">
        <v>4830.24</v>
      </c>
    </row>
    <row r="355" spans="1:6" x14ac:dyDescent="0.25">
      <c r="A355" s="1028">
        <v>344</v>
      </c>
      <c r="B355" s="1034">
        <v>10092</v>
      </c>
      <c r="C355" s="1035" t="s">
        <v>1648</v>
      </c>
      <c r="D355" s="1036"/>
      <c r="E355" s="1037"/>
      <c r="F355" s="1038">
        <v>4830.24</v>
      </c>
    </row>
    <row r="356" spans="1:6" x14ac:dyDescent="0.25">
      <c r="A356" s="1028">
        <v>345</v>
      </c>
      <c r="B356" s="1034">
        <v>10093</v>
      </c>
      <c r="C356" s="1035" t="s">
        <v>1649</v>
      </c>
      <c r="D356" s="1036"/>
      <c r="E356" s="1037"/>
      <c r="F356" s="1038">
        <v>4830.24</v>
      </c>
    </row>
    <row r="357" spans="1:6" x14ac:dyDescent="0.25">
      <c r="A357" s="1028">
        <v>346</v>
      </c>
      <c r="B357" s="1034">
        <v>10094</v>
      </c>
      <c r="C357" s="1035" t="s">
        <v>1650</v>
      </c>
      <c r="D357" s="1036"/>
      <c r="E357" s="1037"/>
      <c r="F357" s="1038">
        <v>3911.52</v>
      </c>
    </row>
    <row r="358" spans="1:6" x14ac:dyDescent="0.25">
      <c r="A358" s="1028">
        <v>347</v>
      </c>
      <c r="B358" s="1034">
        <v>10095</v>
      </c>
      <c r="C358" s="1035" t="s">
        <v>1651</v>
      </c>
      <c r="D358" s="1036"/>
      <c r="E358" s="1037"/>
      <c r="F358" s="1038">
        <v>3911.52</v>
      </c>
    </row>
    <row r="359" spans="1:6" x14ac:dyDescent="0.25">
      <c r="A359" s="1028">
        <v>348</v>
      </c>
      <c r="B359" s="1034">
        <v>10096</v>
      </c>
      <c r="C359" s="1035" t="s">
        <v>1652</v>
      </c>
      <c r="D359" s="1036"/>
      <c r="E359" s="1037"/>
      <c r="F359" s="1038">
        <v>5929.92</v>
      </c>
    </row>
    <row r="360" spans="1:6" x14ac:dyDescent="0.25">
      <c r="A360" s="1028">
        <v>349</v>
      </c>
      <c r="B360" s="1034">
        <v>10097</v>
      </c>
      <c r="C360" s="1035" t="s">
        <v>1653</v>
      </c>
      <c r="D360" s="1036"/>
      <c r="E360" s="1037"/>
      <c r="F360" s="1038">
        <v>5929.92</v>
      </c>
    </row>
    <row r="361" spans="1:6" x14ac:dyDescent="0.25">
      <c r="A361" s="1028">
        <v>350</v>
      </c>
      <c r="B361" s="1034">
        <v>10098</v>
      </c>
      <c r="C361" s="1035" t="s">
        <v>1654</v>
      </c>
      <c r="D361" s="1036"/>
      <c r="E361" s="1037"/>
      <c r="F361" s="1038">
        <v>4164.3999999999996</v>
      </c>
    </row>
    <row r="362" spans="1:6" x14ac:dyDescent="0.25">
      <c r="A362" s="1028">
        <v>351</v>
      </c>
      <c r="B362" s="1034">
        <v>10099</v>
      </c>
      <c r="C362" s="1035" t="s">
        <v>1655</v>
      </c>
      <c r="D362" s="1036"/>
      <c r="E362" s="1037"/>
      <c r="F362" s="1038">
        <v>3097.2</v>
      </c>
    </row>
    <row r="363" spans="1:6" x14ac:dyDescent="0.25">
      <c r="A363" s="1028">
        <v>352</v>
      </c>
      <c r="B363" s="1034">
        <v>10100</v>
      </c>
      <c r="C363" s="1035" t="s">
        <v>1656</v>
      </c>
      <c r="D363" s="1036"/>
      <c r="E363" s="1037"/>
      <c r="F363" s="1038">
        <v>3097.2</v>
      </c>
    </row>
    <row r="364" spans="1:6" x14ac:dyDescent="0.25">
      <c r="A364" s="1028">
        <v>353</v>
      </c>
      <c r="B364" s="1034">
        <v>10101</v>
      </c>
      <c r="C364" s="1035" t="s">
        <v>1657</v>
      </c>
      <c r="D364" s="1036"/>
      <c r="E364" s="1037"/>
      <c r="F364" s="1038">
        <v>3097.2</v>
      </c>
    </row>
    <row r="365" spans="1:6" x14ac:dyDescent="0.25">
      <c r="A365" s="1028">
        <v>354</v>
      </c>
      <c r="B365" s="1034">
        <v>10102</v>
      </c>
      <c r="C365" s="1035" t="s">
        <v>1657</v>
      </c>
      <c r="D365" s="1036"/>
      <c r="E365" s="1037"/>
      <c r="F365" s="1038">
        <v>3097.2</v>
      </c>
    </row>
    <row r="366" spans="1:6" x14ac:dyDescent="0.25">
      <c r="A366" s="1028">
        <v>355</v>
      </c>
      <c r="B366" s="1034">
        <v>10103</v>
      </c>
      <c r="C366" s="1035" t="s">
        <v>1658</v>
      </c>
      <c r="D366" s="1036"/>
      <c r="E366" s="1037"/>
      <c r="F366" s="1038">
        <v>2742.24</v>
      </c>
    </row>
    <row r="367" spans="1:6" x14ac:dyDescent="0.25">
      <c r="A367" s="1028">
        <v>356</v>
      </c>
      <c r="B367" s="1034">
        <v>10104</v>
      </c>
      <c r="C367" s="1035" t="s">
        <v>1659</v>
      </c>
      <c r="D367" s="1036"/>
      <c r="E367" s="1037"/>
      <c r="F367" s="1038">
        <v>2742.24</v>
      </c>
    </row>
    <row r="368" spans="1:6" x14ac:dyDescent="0.25">
      <c r="A368" s="1028">
        <v>357</v>
      </c>
      <c r="B368" s="1034">
        <v>10105</v>
      </c>
      <c r="C368" s="1035" t="s">
        <v>1660</v>
      </c>
      <c r="D368" s="1036"/>
      <c r="E368" s="1037"/>
      <c r="F368" s="1038">
        <v>2742.24</v>
      </c>
    </row>
    <row r="369" spans="1:6" x14ac:dyDescent="0.25">
      <c r="A369" s="1028">
        <v>358</v>
      </c>
      <c r="B369" s="1034">
        <v>10106</v>
      </c>
      <c r="C369" s="1035" t="s">
        <v>1660</v>
      </c>
      <c r="D369" s="1036"/>
      <c r="E369" s="1037"/>
      <c r="F369" s="1038">
        <v>2742.24</v>
      </c>
    </row>
    <row r="370" spans="1:6" x14ac:dyDescent="0.25">
      <c r="A370" s="1028">
        <v>359</v>
      </c>
      <c r="B370" s="1034">
        <v>10107</v>
      </c>
      <c r="C370" s="1035" t="s">
        <v>1661</v>
      </c>
      <c r="D370" s="1036"/>
      <c r="E370" s="1037"/>
      <c r="F370" s="1038">
        <v>2898.84</v>
      </c>
    </row>
    <row r="371" spans="1:6" x14ac:dyDescent="0.25">
      <c r="A371" s="1028">
        <v>360</v>
      </c>
      <c r="B371" s="1034">
        <v>10108</v>
      </c>
      <c r="C371" s="1035" t="s">
        <v>1662</v>
      </c>
      <c r="D371" s="1036"/>
      <c r="E371" s="1037"/>
      <c r="F371" s="1038">
        <v>2958</v>
      </c>
    </row>
    <row r="372" spans="1:6" x14ac:dyDescent="0.25">
      <c r="A372" s="1028">
        <v>361</v>
      </c>
      <c r="B372" s="1034">
        <v>10109</v>
      </c>
      <c r="C372" s="1035" t="s">
        <v>1663</v>
      </c>
      <c r="D372" s="1042"/>
      <c r="E372" s="1037"/>
      <c r="F372" s="1038">
        <v>5221.04</v>
      </c>
    </row>
    <row r="373" spans="1:6" x14ac:dyDescent="0.25">
      <c r="A373" s="1028">
        <v>362</v>
      </c>
      <c r="B373" s="1034">
        <v>10110</v>
      </c>
      <c r="C373" s="1035" t="s">
        <v>1664</v>
      </c>
      <c r="D373" s="1042"/>
      <c r="E373" s="1037"/>
      <c r="F373" s="1038">
        <v>5898</v>
      </c>
    </row>
    <row r="374" spans="1:6" x14ac:dyDescent="0.25">
      <c r="A374" s="1028">
        <v>363</v>
      </c>
      <c r="B374" s="1034">
        <v>10111</v>
      </c>
      <c r="C374" s="1035" t="s">
        <v>1665</v>
      </c>
      <c r="D374" s="1042"/>
      <c r="E374" s="1037"/>
      <c r="F374" s="1038">
        <v>2198</v>
      </c>
    </row>
    <row r="375" spans="1:6" x14ac:dyDescent="0.25">
      <c r="A375" s="1028">
        <v>364</v>
      </c>
      <c r="B375" s="1034">
        <v>20001</v>
      </c>
      <c r="C375" s="1035" t="s">
        <v>1666</v>
      </c>
      <c r="D375" s="1036"/>
      <c r="E375" s="1037"/>
      <c r="F375" s="1038">
        <v>46096.08</v>
      </c>
    </row>
    <row r="376" spans="1:6" x14ac:dyDescent="0.25">
      <c r="A376" s="1028">
        <v>365</v>
      </c>
      <c r="B376" s="1034" t="s">
        <v>1667</v>
      </c>
      <c r="C376" s="1035" t="s">
        <v>1668</v>
      </c>
      <c r="D376" s="1036"/>
      <c r="E376" s="1037"/>
      <c r="F376" s="1038">
        <v>1905.88</v>
      </c>
    </row>
    <row r="377" spans="1:6" x14ac:dyDescent="0.25">
      <c r="A377" s="1028">
        <v>366</v>
      </c>
      <c r="B377" s="1034" t="s">
        <v>1669</v>
      </c>
      <c r="C377" s="1035" t="s">
        <v>1668</v>
      </c>
      <c r="D377" s="1036"/>
      <c r="E377" s="1037"/>
      <c r="F377" s="1038">
        <v>1905.88</v>
      </c>
    </row>
    <row r="378" spans="1:6" x14ac:dyDescent="0.25">
      <c r="A378" s="1028">
        <v>367</v>
      </c>
      <c r="B378" s="1034" t="s">
        <v>1670</v>
      </c>
      <c r="C378" s="1035" t="s">
        <v>1668</v>
      </c>
      <c r="D378" s="1036"/>
      <c r="E378" s="1037"/>
      <c r="F378" s="1038">
        <v>1905.88</v>
      </c>
    </row>
    <row r="379" spans="1:6" x14ac:dyDescent="0.25">
      <c r="A379" s="1028">
        <v>368</v>
      </c>
      <c r="B379" s="1034" t="s">
        <v>1671</v>
      </c>
      <c r="C379" s="1035" t="s">
        <v>1672</v>
      </c>
      <c r="D379" s="1036"/>
      <c r="E379" s="1037"/>
      <c r="F379" s="1038">
        <v>6934.9437500000004</v>
      </c>
    </row>
    <row r="380" spans="1:6" x14ac:dyDescent="0.25">
      <c r="A380" s="1028">
        <v>369</v>
      </c>
      <c r="B380" s="1034" t="s">
        <v>1673</v>
      </c>
      <c r="C380" s="1035" t="s">
        <v>1672</v>
      </c>
      <c r="D380" s="1036"/>
      <c r="E380" s="1037"/>
      <c r="F380" s="1038">
        <v>6934.9437500000004</v>
      </c>
    </row>
    <row r="381" spans="1:6" x14ac:dyDescent="0.25">
      <c r="A381" s="1028">
        <v>370</v>
      </c>
      <c r="B381" s="1034" t="s">
        <v>1674</v>
      </c>
      <c r="C381" s="1035" t="s">
        <v>1672</v>
      </c>
      <c r="D381" s="1036"/>
      <c r="E381" s="1037"/>
      <c r="F381" s="1038">
        <v>6934.9437500000004</v>
      </c>
    </row>
    <row r="382" spans="1:6" x14ac:dyDescent="0.25">
      <c r="A382" s="1028">
        <v>371</v>
      </c>
      <c r="B382" s="1034" t="s">
        <v>1675</v>
      </c>
      <c r="C382" s="1035" t="s">
        <v>1672</v>
      </c>
      <c r="D382" s="1036"/>
      <c r="E382" s="1037"/>
      <c r="F382" s="1038">
        <v>6934.9437500000004</v>
      </c>
    </row>
    <row r="383" spans="1:6" x14ac:dyDescent="0.25">
      <c r="A383" s="1028">
        <v>372</v>
      </c>
      <c r="B383" s="1034" t="s">
        <v>1676</v>
      </c>
      <c r="C383" s="1035" t="s">
        <v>1672</v>
      </c>
      <c r="D383" s="1036"/>
      <c r="E383" s="1037"/>
      <c r="F383" s="1038">
        <v>6934.9437500000004</v>
      </c>
    </row>
    <row r="384" spans="1:6" x14ac:dyDescent="0.25">
      <c r="A384" s="1028">
        <v>373</v>
      </c>
      <c r="B384" s="1034" t="s">
        <v>1677</v>
      </c>
      <c r="C384" s="1035" t="s">
        <v>1672</v>
      </c>
      <c r="D384" s="1036"/>
      <c r="E384" s="1037"/>
      <c r="F384" s="1038">
        <v>6934.9437500000004</v>
      </c>
    </row>
    <row r="385" spans="1:6" x14ac:dyDescent="0.25">
      <c r="A385" s="1028">
        <v>374</v>
      </c>
      <c r="B385" s="1034" t="s">
        <v>1678</v>
      </c>
      <c r="C385" s="1035" t="s">
        <v>1672</v>
      </c>
      <c r="D385" s="1036"/>
      <c r="E385" s="1037"/>
      <c r="F385" s="1038">
        <v>6934.9437500000004</v>
      </c>
    </row>
    <row r="386" spans="1:6" x14ac:dyDescent="0.25">
      <c r="A386" s="1028">
        <v>375</v>
      </c>
      <c r="B386" s="1034" t="s">
        <v>1679</v>
      </c>
      <c r="C386" s="1035" t="s">
        <v>1672</v>
      </c>
      <c r="D386" s="1036"/>
      <c r="E386" s="1037"/>
      <c r="F386" s="1038">
        <v>6934.9437500000004</v>
      </c>
    </row>
    <row r="387" spans="1:6" x14ac:dyDescent="0.25">
      <c r="A387" s="1028">
        <v>376</v>
      </c>
      <c r="B387" s="1034">
        <v>20004</v>
      </c>
      <c r="C387" s="1035" t="s">
        <v>1680</v>
      </c>
      <c r="D387" s="1036"/>
      <c r="E387" s="1037"/>
      <c r="F387" s="1038">
        <v>1319.5</v>
      </c>
    </row>
    <row r="388" spans="1:6" x14ac:dyDescent="0.25">
      <c r="A388" s="1028">
        <v>377</v>
      </c>
      <c r="B388" s="1034">
        <v>20005</v>
      </c>
      <c r="C388" s="1035" t="s">
        <v>1681</v>
      </c>
      <c r="D388" s="1036"/>
      <c r="E388" s="1037"/>
      <c r="F388" s="1038">
        <v>71196.160000000003</v>
      </c>
    </row>
    <row r="389" spans="1:6" x14ac:dyDescent="0.25">
      <c r="A389" s="1028">
        <v>378</v>
      </c>
      <c r="B389" s="1034" t="s">
        <v>1682</v>
      </c>
      <c r="C389" s="1035" t="s">
        <v>1683</v>
      </c>
      <c r="D389" s="1036"/>
      <c r="E389" s="1037"/>
      <c r="F389" s="1038">
        <v>8903.7775000000001</v>
      </c>
    </row>
    <row r="390" spans="1:6" x14ac:dyDescent="0.25">
      <c r="A390" s="1028">
        <v>379</v>
      </c>
      <c r="B390" s="1034" t="s">
        <v>1684</v>
      </c>
      <c r="C390" s="1035" t="s">
        <v>1683</v>
      </c>
      <c r="D390" s="1036"/>
      <c r="E390" s="1037"/>
      <c r="F390" s="1038">
        <v>8903.7775000000001</v>
      </c>
    </row>
    <row r="391" spans="1:6" x14ac:dyDescent="0.25">
      <c r="A391" s="1028">
        <v>380</v>
      </c>
      <c r="B391" s="1034" t="s">
        <v>1685</v>
      </c>
      <c r="C391" s="1035" t="s">
        <v>1683</v>
      </c>
      <c r="D391" s="1036"/>
      <c r="E391" s="1037"/>
      <c r="F391" s="1038">
        <v>8903.7775000000001</v>
      </c>
    </row>
    <row r="392" spans="1:6" x14ac:dyDescent="0.25">
      <c r="A392" s="1028">
        <v>381</v>
      </c>
      <c r="B392" s="1034" t="s">
        <v>1686</v>
      </c>
      <c r="C392" s="1035" t="s">
        <v>1683</v>
      </c>
      <c r="D392" s="1036"/>
      <c r="E392" s="1037"/>
      <c r="F392" s="1038">
        <v>8903.7775000000001</v>
      </c>
    </row>
    <row r="393" spans="1:6" x14ac:dyDescent="0.25">
      <c r="A393" s="1028">
        <v>382</v>
      </c>
      <c r="B393" s="1034">
        <v>20007</v>
      </c>
      <c r="C393" s="1035" t="s">
        <v>1687</v>
      </c>
      <c r="D393" s="1036"/>
      <c r="E393" s="1037" t="s">
        <v>1687</v>
      </c>
      <c r="F393" s="1038">
        <v>8572.4</v>
      </c>
    </row>
    <row r="394" spans="1:6" x14ac:dyDescent="0.25">
      <c r="A394" s="1028">
        <v>383</v>
      </c>
      <c r="B394" s="1034">
        <v>20008</v>
      </c>
      <c r="C394" s="1035" t="s">
        <v>1688</v>
      </c>
      <c r="D394" s="1036"/>
      <c r="E394" s="1037" t="s">
        <v>1688</v>
      </c>
      <c r="F394" s="1038">
        <v>8572.4</v>
      </c>
    </row>
    <row r="395" spans="1:6" x14ac:dyDescent="0.25">
      <c r="A395" s="1028">
        <v>384</v>
      </c>
      <c r="B395" s="1034">
        <v>20009</v>
      </c>
      <c r="C395" s="1035" t="s">
        <v>1689</v>
      </c>
      <c r="D395" s="1036"/>
      <c r="E395" s="1037" t="s">
        <v>1689</v>
      </c>
      <c r="F395" s="1038">
        <v>8572.4</v>
      </c>
    </row>
    <row r="396" spans="1:6" x14ac:dyDescent="0.25">
      <c r="A396" s="1028">
        <v>385</v>
      </c>
      <c r="B396" s="1034">
        <v>20010</v>
      </c>
      <c r="C396" s="1035" t="s">
        <v>1690</v>
      </c>
      <c r="D396" s="1036"/>
      <c r="E396" s="1037" t="s">
        <v>1690</v>
      </c>
      <c r="F396" s="1038">
        <v>8572.4</v>
      </c>
    </row>
    <row r="397" spans="1:6" x14ac:dyDescent="0.25">
      <c r="A397" s="1028">
        <v>386</v>
      </c>
      <c r="B397" s="1034">
        <v>20011</v>
      </c>
      <c r="C397" s="1035" t="s">
        <v>1691</v>
      </c>
      <c r="D397" s="1036"/>
      <c r="E397" s="1037" t="s">
        <v>1691</v>
      </c>
      <c r="F397" s="1038">
        <v>8572.4</v>
      </c>
    </row>
    <row r="398" spans="1:6" x14ac:dyDescent="0.25">
      <c r="A398" s="1028">
        <v>387</v>
      </c>
      <c r="B398" s="1034">
        <v>20012</v>
      </c>
      <c r="C398" s="1035" t="s">
        <v>1692</v>
      </c>
      <c r="D398" s="1036"/>
      <c r="E398" s="1037" t="s">
        <v>1692</v>
      </c>
      <c r="F398" s="1038">
        <v>8572.4</v>
      </c>
    </row>
    <row r="399" spans="1:6" x14ac:dyDescent="0.25">
      <c r="A399" s="1028">
        <v>388</v>
      </c>
      <c r="B399" s="1034">
        <v>20013</v>
      </c>
      <c r="C399" s="1035" t="s">
        <v>1693</v>
      </c>
      <c r="D399" s="1036"/>
      <c r="E399" s="1037"/>
      <c r="F399" s="1038">
        <v>661.2</v>
      </c>
    </row>
    <row r="400" spans="1:6" x14ac:dyDescent="0.25">
      <c r="A400" s="1028">
        <v>389</v>
      </c>
      <c r="B400" s="1034">
        <v>20014</v>
      </c>
      <c r="C400" s="1035" t="s">
        <v>1694</v>
      </c>
      <c r="D400" s="1036"/>
      <c r="E400" s="1037"/>
      <c r="F400" s="1038">
        <v>1740</v>
      </c>
    </row>
    <row r="401" spans="1:6" x14ac:dyDescent="0.25">
      <c r="A401" s="1028">
        <v>390</v>
      </c>
      <c r="B401" s="1034" t="s">
        <v>1695</v>
      </c>
      <c r="C401" s="1035" t="s">
        <v>1696</v>
      </c>
      <c r="D401" s="1036"/>
      <c r="E401" s="1037" t="s">
        <v>1696</v>
      </c>
      <c r="F401" s="1038">
        <v>7778.6119999999992</v>
      </c>
    </row>
    <row r="402" spans="1:6" x14ac:dyDescent="0.25">
      <c r="A402" s="1028">
        <v>391</v>
      </c>
      <c r="B402" s="1034" t="s">
        <v>1697</v>
      </c>
      <c r="C402" s="1035" t="s">
        <v>1698</v>
      </c>
      <c r="D402" s="1036"/>
      <c r="E402" s="1037" t="s">
        <v>1698</v>
      </c>
      <c r="F402" s="1038">
        <v>7778.6119999999992</v>
      </c>
    </row>
    <row r="403" spans="1:6" x14ac:dyDescent="0.25">
      <c r="A403" s="1028">
        <v>392</v>
      </c>
      <c r="B403" s="1034" t="s">
        <v>1699</v>
      </c>
      <c r="C403" s="1035" t="s">
        <v>1700</v>
      </c>
      <c r="D403" s="1036"/>
      <c r="E403" s="1037" t="s">
        <v>1700</v>
      </c>
      <c r="F403" s="1038">
        <v>7778.6119999999992</v>
      </c>
    </row>
    <row r="404" spans="1:6" x14ac:dyDescent="0.25">
      <c r="A404" s="1028">
        <v>393</v>
      </c>
      <c r="B404" s="1034" t="s">
        <v>1701</v>
      </c>
      <c r="C404" s="1035" t="s">
        <v>1702</v>
      </c>
      <c r="D404" s="1036"/>
      <c r="E404" s="1037" t="s">
        <v>1702</v>
      </c>
      <c r="F404" s="1038">
        <v>7778.6119999999992</v>
      </c>
    </row>
    <row r="405" spans="1:6" x14ac:dyDescent="0.25">
      <c r="A405" s="1028">
        <v>394</v>
      </c>
      <c r="B405" s="1034" t="s">
        <v>1703</v>
      </c>
      <c r="C405" s="1035" t="s">
        <v>1704</v>
      </c>
      <c r="D405" s="1036"/>
      <c r="E405" s="1037" t="s">
        <v>1704</v>
      </c>
      <c r="F405" s="1038">
        <v>7778.6119999999992</v>
      </c>
    </row>
    <row r="406" spans="1:6" x14ac:dyDescent="0.25">
      <c r="A406" s="1028">
        <v>395</v>
      </c>
      <c r="B406" s="1034">
        <v>20016</v>
      </c>
      <c r="C406" s="1035" t="s">
        <v>1705</v>
      </c>
      <c r="D406" s="1036"/>
      <c r="E406" s="1037"/>
      <c r="F406" s="1038">
        <v>1266.1400000000001</v>
      </c>
    </row>
    <row r="407" spans="1:6" x14ac:dyDescent="0.25">
      <c r="A407" s="1028">
        <v>396</v>
      </c>
      <c r="B407" s="1034">
        <v>20017</v>
      </c>
      <c r="C407" s="1035" t="s">
        <v>1706</v>
      </c>
      <c r="D407" s="1036"/>
      <c r="E407" s="1037" t="s">
        <v>1706</v>
      </c>
      <c r="F407" s="1038">
        <v>5684</v>
      </c>
    </row>
    <row r="408" spans="1:6" x14ac:dyDescent="0.25">
      <c r="A408" s="1028">
        <v>397</v>
      </c>
      <c r="B408" s="1034">
        <v>20018</v>
      </c>
      <c r="C408" s="1035" t="s">
        <v>1707</v>
      </c>
      <c r="D408" s="1036"/>
      <c r="E408" s="1037" t="s">
        <v>1707</v>
      </c>
      <c r="F408" s="1038">
        <v>8999</v>
      </c>
    </row>
    <row r="409" spans="1:6" x14ac:dyDescent="0.25">
      <c r="A409" s="1028">
        <v>398</v>
      </c>
      <c r="B409" s="1034">
        <v>20019</v>
      </c>
      <c r="C409" s="1035" t="s">
        <v>1707</v>
      </c>
      <c r="D409" s="1036"/>
      <c r="E409" s="1037" t="s">
        <v>1707</v>
      </c>
      <c r="F409" s="1038">
        <v>8999</v>
      </c>
    </row>
    <row r="410" spans="1:6" x14ac:dyDescent="0.25">
      <c r="A410" s="1028">
        <v>399</v>
      </c>
      <c r="B410" s="1034">
        <v>20020</v>
      </c>
      <c r="C410" s="1035" t="s">
        <v>1708</v>
      </c>
      <c r="D410" s="1036"/>
      <c r="E410" s="1037"/>
      <c r="F410" s="1038">
        <v>1158</v>
      </c>
    </row>
    <row r="411" spans="1:6" x14ac:dyDescent="0.25">
      <c r="A411" s="1028">
        <v>400</v>
      </c>
      <c r="B411" s="1034">
        <v>20021</v>
      </c>
      <c r="C411" s="1035" t="s">
        <v>1709</v>
      </c>
      <c r="D411" s="1036"/>
      <c r="E411" s="1037"/>
      <c r="F411" s="1038">
        <v>1158</v>
      </c>
    </row>
    <row r="412" spans="1:6" x14ac:dyDescent="0.25">
      <c r="A412" s="1028">
        <v>401</v>
      </c>
      <c r="B412" s="1034">
        <v>20022</v>
      </c>
      <c r="C412" s="1035" t="s">
        <v>1710</v>
      </c>
      <c r="D412" s="1036"/>
      <c r="E412" s="1037"/>
      <c r="F412" s="1038">
        <v>858.01</v>
      </c>
    </row>
    <row r="413" spans="1:6" x14ac:dyDescent="0.25">
      <c r="A413" s="1028">
        <v>402</v>
      </c>
      <c r="B413" s="1034">
        <v>20023</v>
      </c>
      <c r="C413" s="1035" t="s">
        <v>1711</v>
      </c>
      <c r="D413" s="1036"/>
      <c r="E413" s="1037"/>
      <c r="F413" s="1038">
        <v>858.01</v>
      </c>
    </row>
    <row r="414" spans="1:6" x14ac:dyDescent="0.25">
      <c r="A414" s="1028">
        <v>403</v>
      </c>
      <c r="B414" s="1034">
        <v>20024</v>
      </c>
      <c r="C414" s="1035" t="s">
        <v>1712</v>
      </c>
      <c r="D414" s="1036"/>
      <c r="E414" s="1037"/>
      <c r="F414" s="1038">
        <v>999</v>
      </c>
    </row>
    <row r="415" spans="1:6" x14ac:dyDescent="0.25">
      <c r="A415" s="1028">
        <v>404</v>
      </c>
      <c r="B415" s="1034">
        <v>20025</v>
      </c>
      <c r="C415" s="1035" t="s">
        <v>1713</v>
      </c>
      <c r="D415" s="1036"/>
      <c r="E415" s="1037"/>
      <c r="F415" s="1038">
        <v>599</v>
      </c>
    </row>
    <row r="416" spans="1:6" x14ac:dyDescent="0.25">
      <c r="A416" s="1028">
        <v>405</v>
      </c>
      <c r="B416" s="1034">
        <v>20026</v>
      </c>
      <c r="C416" s="1035" t="s">
        <v>1714</v>
      </c>
      <c r="D416" s="1036"/>
      <c r="E416" s="1037"/>
      <c r="F416" s="1038">
        <v>352.04</v>
      </c>
    </row>
    <row r="417" spans="1:6" x14ac:dyDescent="0.25">
      <c r="A417" s="1028">
        <v>406</v>
      </c>
      <c r="B417" s="1034">
        <v>20027</v>
      </c>
      <c r="C417" s="1035" t="s">
        <v>1715</v>
      </c>
      <c r="D417" s="1036"/>
      <c r="E417" s="1037"/>
      <c r="F417" s="1038">
        <v>330.01</v>
      </c>
    </row>
    <row r="418" spans="1:6" x14ac:dyDescent="0.25">
      <c r="A418" s="1028">
        <v>407</v>
      </c>
      <c r="B418" s="1034" t="s">
        <v>1716</v>
      </c>
      <c r="C418" s="1035" t="s">
        <v>1717</v>
      </c>
      <c r="D418" s="1036" t="s">
        <v>1718</v>
      </c>
      <c r="E418" s="1037" t="s">
        <v>1719</v>
      </c>
      <c r="F418" s="1038">
        <v>14634.79</v>
      </c>
    </row>
    <row r="419" spans="1:6" x14ac:dyDescent="0.25">
      <c r="A419" s="1028">
        <v>408</v>
      </c>
      <c r="B419" s="1034" t="s">
        <v>1720</v>
      </c>
      <c r="C419" s="1039" t="s">
        <v>1721</v>
      </c>
      <c r="D419" s="1040" t="s">
        <v>1718</v>
      </c>
      <c r="E419" s="1037" t="s">
        <v>1719</v>
      </c>
      <c r="F419" s="1038">
        <v>14634.79</v>
      </c>
    </row>
    <row r="420" spans="1:6" x14ac:dyDescent="0.25">
      <c r="A420" s="1028">
        <v>409</v>
      </c>
      <c r="B420" s="1034" t="s">
        <v>1722</v>
      </c>
      <c r="C420" s="1035" t="s">
        <v>1721</v>
      </c>
      <c r="D420" s="1036" t="s">
        <v>1718</v>
      </c>
      <c r="E420" s="1037" t="s">
        <v>1723</v>
      </c>
      <c r="F420" s="1038">
        <v>5324.4</v>
      </c>
    </row>
    <row r="421" spans="1:6" x14ac:dyDescent="0.25">
      <c r="A421" s="1028">
        <v>410</v>
      </c>
      <c r="B421" s="1034" t="s">
        <v>1724</v>
      </c>
      <c r="C421" s="1035" t="s">
        <v>1721</v>
      </c>
      <c r="D421" s="1036" t="s">
        <v>1718</v>
      </c>
      <c r="E421" s="1037" t="s">
        <v>1723</v>
      </c>
      <c r="F421" s="1038">
        <v>5324.4</v>
      </c>
    </row>
    <row r="422" spans="1:6" x14ac:dyDescent="0.25">
      <c r="A422" s="1028">
        <v>411</v>
      </c>
      <c r="B422" s="1034" t="s">
        <v>1725</v>
      </c>
      <c r="C422" s="1035" t="s">
        <v>1721</v>
      </c>
      <c r="D422" s="1036" t="s">
        <v>1718</v>
      </c>
      <c r="E422" s="1037" t="s">
        <v>1723</v>
      </c>
      <c r="F422" s="1038">
        <v>5324.4</v>
      </c>
    </row>
    <row r="423" spans="1:6" x14ac:dyDescent="0.25">
      <c r="A423" s="1028">
        <v>412</v>
      </c>
      <c r="B423" s="1034" t="s">
        <v>1726</v>
      </c>
      <c r="C423" s="1035" t="s">
        <v>1721</v>
      </c>
      <c r="D423" s="1036" t="s">
        <v>1718</v>
      </c>
      <c r="E423" s="1037" t="s">
        <v>1723</v>
      </c>
      <c r="F423" s="1038">
        <v>5324.4</v>
      </c>
    </row>
    <row r="424" spans="1:6" x14ac:dyDescent="0.25">
      <c r="A424" s="1028">
        <v>413</v>
      </c>
      <c r="B424" s="1034" t="s">
        <v>1727</v>
      </c>
      <c r="C424" s="1035" t="s">
        <v>1721</v>
      </c>
      <c r="D424" s="1036" t="s">
        <v>1718</v>
      </c>
      <c r="E424" s="1037" t="s">
        <v>1723</v>
      </c>
      <c r="F424" s="1038">
        <v>5324.4</v>
      </c>
    </row>
    <row r="425" spans="1:6" x14ac:dyDescent="0.25">
      <c r="A425" s="1028">
        <v>414</v>
      </c>
      <c r="B425" s="1034" t="s">
        <v>1728</v>
      </c>
      <c r="C425" s="1035" t="s">
        <v>1729</v>
      </c>
      <c r="D425" s="1036" t="s">
        <v>1718</v>
      </c>
      <c r="E425" s="1037" t="s">
        <v>1723</v>
      </c>
      <c r="F425" s="1038">
        <v>5324.4</v>
      </c>
    </row>
    <row r="426" spans="1:6" x14ac:dyDescent="0.25">
      <c r="A426" s="1028">
        <v>415</v>
      </c>
      <c r="B426" s="1034" t="s">
        <v>1730</v>
      </c>
      <c r="C426" s="1035" t="s">
        <v>1721</v>
      </c>
      <c r="D426" s="1036" t="s">
        <v>1718</v>
      </c>
      <c r="E426" s="1037" t="s">
        <v>1723</v>
      </c>
      <c r="F426" s="1038">
        <v>5324.4</v>
      </c>
    </row>
    <row r="427" spans="1:6" x14ac:dyDescent="0.25">
      <c r="A427" s="1028">
        <v>416</v>
      </c>
      <c r="B427" s="1034" t="s">
        <v>1731</v>
      </c>
      <c r="C427" s="1035" t="s">
        <v>1721</v>
      </c>
      <c r="D427" s="1036" t="s">
        <v>1718</v>
      </c>
      <c r="E427" s="1037" t="s">
        <v>1723</v>
      </c>
      <c r="F427" s="1038">
        <v>5324.4</v>
      </c>
    </row>
    <row r="428" spans="1:6" x14ac:dyDescent="0.25">
      <c r="A428" s="1028">
        <v>417</v>
      </c>
      <c r="B428" s="1034">
        <v>20030</v>
      </c>
      <c r="C428" s="1035" t="s">
        <v>1732</v>
      </c>
      <c r="D428" s="1036" t="s">
        <v>1733</v>
      </c>
      <c r="E428" s="1037" t="s">
        <v>1734</v>
      </c>
      <c r="F428" s="1038">
        <v>10675.71</v>
      </c>
    </row>
    <row r="429" spans="1:6" x14ac:dyDescent="0.25">
      <c r="A429" s="1028">
        <v>418</v>
      </c>
      <c r="B429" s="1034">
        <v>20031</v>
      </c>
      <c r="C429" s="1035" t="s">
        <v>1732</v>
      </c>
      <c r="D429" s="1036" t="s">
        <v>1733</v>
      </c>
      <c r="E429" s="1037" t="s">
        <v>1734</v>
      </c>
      <c r="F429" s="1038">
        <v>10675.71</v>
      </c>
    </row>
    <row r="430" spans="1:6" x14ac:dyDescent="0.25">
      <c r="A430" s="1028">
        <v>419</v>
      </c>
      <c r="B430" s="1034">
        <v>20032</v>
      </c>
      <c r="C430" s="1035" t="s">
        <v>1732</v>
      </c>
      <c r="D430" s="1036" t="s">
        <v>1733</v>
      </c>
      <c r="E430" s="1037" t="s">
        <v>1734</v>
      </c>
      <c r="F430" s="1038">
        <v>10675.71</v>
      </c>
    </row>
    <row r="431" spans="1:6" x14ac:dyDescent="0.25">
      <c r="A431" s="1028">
        <v>420</v>
      </c>
      <c r="B431" s="1034">
        <v>20033</v>
      </c>
      <c r="C431" s="1035" t="s">
        <v>1732</v>
      </c>
      <c r="D431" s="1036" t="s">
        <v>1733</v>
      </c>
      <c r="E431" s="1037" t="s">
        <v>1734</v>
      </c>
      <c r="F431" s="1038">
        <v>10675.71</v>
      </c>
    </row>
    <row r="432" spans="1:6" x14ac:dyDescent="0.25">
      <c r="A432" s="1028">
        <v>421</v>
      </c>
      <c r="B432" s="1034">
        <v>20034</v>
      </c>
      <c r="C432" s="1035" t="s">
        <v>1732</v>
      </c>
      <c r="D432" s="1036" t="s">
        <v>1733</v>
      </c>
      <c r="E432" s="1037" t="s">
        <v>1734</v>
      </c>
      <c r="F432" s="1038">
        <v>10675.71</v>
      </c>
    </row>
    <row r="433" spans="1:6" x14ac:dyDescent="0.25">
      <c r="A433" s="1028">
        <v>422</v>
      </c>
      <c r="B433" s="1034">
        <v>20035</v>
      </c>
      <c r="C433" s="1035" t="s">
        <v>1732</v>
      </c>
      <c r="D433" s="1036" t="s">
        <v>1733</v>
      </c>
      <c r="E433" s="1037" t="s">
        <v>1734</v>
      </c>
      <c r="F433" s="1038">
        <v>10675.71</v>
      </c>
    </row>
    <row r="434" spans="1:6" x14ac:dyDescent="0.25">
      <c r="A434" s="1028">
        <v>423</v>
      </c>
      <c r="B434" s="1034">
        <v>20036</v>
      </c>
      <c r="C434" s="1035" t="s">
        <v>1732</v>
      </c>
      <c r="D434" s="1036" t="s">
        <v>1733</v>
      </c>
      <c r="E434" s="1037" t="s">
        <v>1734</v>
      </c>
      <c r="F434" s="1038">
        <v>10675.71</v>
      </c>
    </row>
    <row r="435" spans="1:6" x14ac:dyDescent="0.25">
      <c r="A435" s="1028">
        <v>424</v>
      </c>
      <c r="B435" s="1034">
        <v>20037</v>
      </c>
      <c r="C435" s="1035" t="s">
        <v>1732</v>
      </c>
      <c r="D435" s="1036" t="s">
        <v>1733</v>
      </c>
      <c r="E435" s="1037" t="s">
        <v>1734</v>
      </c>
      <c r="F435" s="1038">
        <v>10675.71</v>
      </c>
    </row>
    <row r="436" spans="1:6" x14ac:dyDescent="0.25">
      <c r="A436" s="1028">
        <v>425</v>
      </c>
      <c r="B436" s="1034">
        <v>20038</v>
      </c>
      <c r="C436" s="1035" t="s">
        <v>1732</v>
      </c>
      <c r="D436" s="1036" t="s">
        <v>1733</v>
      </c>
      <c r="E436" s="1037" t="s">
        <v>1734</v>
      </c>
      <c r="F436" s="1038">
        <v>10675.71</v>
      </c>
    </row>
    <row r="437" spans="1:6" x14ac:dyDescent="0.25">
      <c r="A437" s="1028">
        <v>426</v>
      </c>
      <c r="B437" s="1034">
        <v>20039</v>
      </c>
      <c r="C437" s="1035" t="s">
        <v>1732</v>
      </c>
      <c r="D437" s="1036" t="s">
        <v>1733</v>
      </c>
      <c r="E437" s="1037" t="s">
        <v>1734</v>
      </c>
      <c r="F437" s="1038">
        <v>10675.71</v>
      </c>
    </row>
    <row r="438" spans="1:6" x14ac:dyDescent="0.25">
      <c r="A438" s="1028">
        <v>427</v>
      </c>
      <c r="B438" s="1034">
        <v>20040</v>
      </c>
      <c r="C438" s="1035" t="s">
        <v>1732</v>
      </c>
      <c r="D438" s="1036" t="s">
        <v>1733</v>
      </c>
      <c r="E438" s="1037" t="s">
        <v>1734</v>
      </c>
      <c r="F438" s="1038">
        <v>10675.71</v>
      </c>
    </row>
    <row r="439" spans="1:6" x14ac:dyDescent="0.25">
      <c r="A439" s="1028">
        <v>428</v>
      </c>
      <c r="B439" s="1034">
        <v>20041</v>
      </c>
      <c r="C439" s="1035" t="s">
        <v>1732</v>
      </c>
      <c r="D439" s="1036" t="s">
        <v>1733</v>
      </c>
      <c r="E439" s="1037" t="s">
        <v>1734</v>
      </c>
      <c r="F439" s="1038">
        <v>10675.71</v>
      </c>
    </row>
    <row r="440" spans="1:6" x14ac:dyDescent="0.25">
      <c r="A440" s="1028">
        <v>429</v>
      </c>
      <c r="B440" s="1034">
        <v>20042</v>
      </c>
      <c r="C440" s="1035" t="s">
        <v>1732</v>
      </c>
      <c r="D440" s="1036" t="s">
        <v>1733</v>
      </c>
      <c r="E440" s="1037" t="s">
        <v>1734</v>
      </c>
      <c r="F440" s="1038">
        <v>10675.71</v>
      </c>
    </row>
    <row r="441" spans="1:6" x14ac:dyDescent="0.25">
      <c r="A441" s="1028">
        <v>430</v>
      </c>
      <c r="B441" s="1034">
        <v>20043</v>
      </c>
      <c r="C441" s="1035" t="s">
        <v>1735</v>
      </c>
      <c r="D441" s="1036" t="s">
        <v>1733</v>
      </c>
      <c r="E441" s="1037" t="s">
        <v>1734</v>
      </c>
      <c r="F441" s="1038">
        <v>10675.71</v>
      </c>
    </row>
    <row r="442" spans="1:6" x14ac:dyDescent="0.25">
      <c r="A442" s="1028">
        <v>431</v>
      </c>
      <c r="B442" s="1034" t="s">
        <v>1736</v>
      </c>
      <c r="C442" s="1035" t="s">
        <v>1737</v>
      </c>
      <c r="D442" s="1036" t="s">
        <v>1733</v>
      </c>
      <c r="E442" s="1037"/>
      <c r="F442" s="1038">
        <v>1577.1357142857144</v>
      </c>
    </row>
    <row r="443" spans="1:6" x14ac:dyDescent="0.25">
      <c r="A443" s="1028">
        <v>432</v>
      </c>
      <c r="B443" s="1034" t="s">
        <v>1738</v>
      </c>
      <c r="C443" s="1035" t="s">
        <v>1737</v>
      </c>
      <c r="D443" s="1036" t="s">
        <v>1733</v>
      </c>
      <c r="E443" s="1037"/>
      <c r="F443" s="1038">
        <v>1577.1357142857144</v>
      </c>
    </row>
    <row r="444" spans="1:6" x14ac:dyDescent="0.25">
      <c r="A444" s="1028">
        <v>433</v>
      </c>
      <c r="B444" s="1034" t="s">
        <v>1739</v>
      </c>
      <c r="C444" s="1035" t="s">
        <v>1737</v>
      </c>
      <c r="D444" s="1036" t="s">
        <v>1733</v>
      </c>
      <c r="E444" s="1037"/>
      <c r="F444" s="1038">
        <v>1577.1357142857144</v>
      </c>
    </row>
    <row r="445" spans="1:6" x14ac:dyDescent="0.25">
      <c r="A445" s="1028">
        <v>434</v>
      </c>
      <c r="B445" s="1034" t="s">
        <v>1740</v>
      </c>
      <c r="C445" s="1035" t="s">
        <v>1737</v>
      </c>
      <c r="D445" s="1036" t="s">
        <v>1733</v>
      </c>
      <c r="E445" s="1037"/>
      <c r="F445" s="1038">
        <v>1577.1357142857144</v>
      </c>
    </row>
    <row r="446" spans="1:6" x14ac:dyDescent="0.25">
      <c r="A446" s="1028">
        <v>435</v>
      </c>
      <c r="B446" s="1034" t="s">
        <v>1741</v>
      </c>
      <c r="C446" s="1035" t="s">
        <v>1737</v>
      </c>
      <c r="D446" s="1036" t="s">
        <v>1733</v>
      </c>
      <c r="E446" s="1037"/>
      <c r="F446" s="1038">
        <v>1577.1357142857144</v>
      </c>
    </row>
    <row r="447" spans="1:6" x14ac:dyDescent="0.25">
      <c r="A447" s="1028">
        <v>436</v>
      </c>
      <c r="B447" s="1034" t="s">
        <v>1742</v>
      </c>
      <c r="C447" s="1035" t="s">
        <v>1737</v>
      </c>
      <c r="D447" s="1036" t="s">
        <v>1733</v>
      </c>
      <c r="E447" s="1037"/>
      <c r="F447" s="1038">
        <v>1577.1357142857144</v>
      </c>
    </row>
    <row r="448" spans="1:6" x14ac:dyDescent="0.25">
      <c r="A448" s="1028">
        <v>437</v>
      </c>
      <c r="B448" s="1034" t="s">
        <v>1743</v>
      </c>
      <c r="C448" s="1035" t="s">
        <v>1744</v>
      </c>
      <c r="D448" s="1036" t="s">
        <v>1733</v>
      </c>
      <c r="E448" s="1037"/>
      <c r="F448" s="1038">
        <v>1577.1357142857144</v>
      </c>
    </row>
    <row r="449" spans="1:6" x14ac:dyDescent="0.25">
      <c r="A449" s="1028">
        <v>438</v>
      </c>
      <c r="B449" s="1034" t="s">
        <v>1745</v>
      </c>
      <c r="C449" s="1035" t="s">
        <v>1737</v>
      </c>
      <c r="D449" s="1036" t="s">
        <v>1733</v>
      </c>
      <c r="E449" s="1037"/>
      <c r="F449" s="1038">
        <v>1577.1357142857144</v>
      </c>
    </row>
    <row r="450" spans="1:6" x14ac:dyDescent="0.25">
      <c r="A450" s="1028">
        <v>439</v>
      </c>
      <c r="B450" s="1034" t="s">
        <v>1746</v>
      </c>
      <c r="C450" s="1035" t="s">
        <v>1737</v>
      </c>
      <c r="D450" s="1036" t="s">
        <v>1733</v>
      </c>
      <c r="E450" s="1037"/>
      <c r="F450" s="1038">
        <v>1577.1357142857144</v>
      </c>
    </row>
    <row r="451" spans="1:6" x14ac:dyDescent="0.25">
      <c r="A451" s="1028">
        <v>440</v>
      </c>
      <c r="B451" s="1034" t="s">
        <v>1747</v>
      </c>
      <c r="C451" s="1035" t="s">
        <v>1737</v>
      </c>
      <c r="D451" s="1036" t="s">
        <v>1733</v>
      </c>
      <c r="E451" s="1037"/>
      <c r="F451" s="1038">
        <v>1577.1357142857144</v>
      </c>
    </row>
    <row r="452" spans="1:6" x14ac:dyDescent="0.25">
      <c r="A452" s="1028">
        <v>441</v>
      </c>
      <c r="B452" s="1034" t="s">
        <v>1748</v>
      </c>
      <c r="C452" s="1035" t="s">
        <v>1737</v>
      </c>
      <c r="D452" s="1036" t="s">
        <v>1733</v>
      </c>
      <c r="E452" s="1037"/>
      <c r="F452" s="1038">
        <v>1577.1357142857144</v>
      </c>
    </row>
    <row r="453" spans="1:6" x14ac:dyDescent="0.25">
      <c r="A453" s="1028">
        <v>442</v>
      </c>
      <c r="B453" s="1034" t="s">
        <v>1749</v>
      </c>
      <c r="C453" s="1035" t="s">
        <v>1737</v>
      </c>
      <c r="D453" s="1036" t="s">
        <v>1733</v>
      </c>
      <c r="E453" s="1037"/>
      <c r="F453" s="1038">
        <v>1577.1357142857144</v>
      </c>
    </row>
    <row r="454" spans="1:6" x14ac:dyDescent="0.25">
      <c r="A454" s="1028">
        <v>443</v>
      </c>
      <c r="B454" s="1034" t="s">
        <v>1750</v>
      </c>
      <c r="C454" s="1035" t="s">
        <v>1737</v>
      </c>
      <c r="D454" s="1036" t="s">
        <v>1733</v>
      </c>
      <c r="E454" s="1037"/>
      <c r="F454" s="1038">
        <v>1577.1357142857144</v>
      </c>
    </row>
    <row r="455" spans="1:6" x14ac:dyDescent="0.25">
      <c r="A455" s="1028">
        <v>444</v>
      </c>
      <c r="B455" s="1034" t="s">
        <v>1751</v>
      </c>
      <c r="C455" s="1035" t="s">
        <v>1737</v>
      </c>
      <c r="D455" s="1036" t="s">
        <v>1733</v>
      </c>
      <c r="E455" s="1037"/>
      <c r="F455" s="1038">
        <v>1577.1357142857144</v>
      </c>
    </row>
    <row r="456" spans="1:6" x14ac:dyDescent="0.25">
      <c r="A456" s="1028">
        <v>445</v>
      </c>
      <c r="B456" s="1034" t="s">
        <v>1752</v>
      </c>
      <c r="C456" s="1035" t="s">
        <v>1717</v>
      </c>
      <c r="D456" s="1036" t="s">
        <v>1718</v>
      </c>
      <c r="E456" s="1037" t="s">
        <v>1753</v>
      </c>
      <c r="F456" s="1038">
        <v>12776.24</v>
      </c>
    </row>
    <row r="457" spans="1:6" x14ac:dyDescent="0.25">
      <c r="A457" s="1028">
        <v>446</v>
      </c>
      <c r="B457" s="1034" t="s">
        <v>1754</v>
      </c>
      <c r="C457" s="1035" t="s">
        <v>1717</v>
      </c>
      <c r="D457" s="1036" t="s">
        <v>1718</v>
      </c>
      <c r="E457" s="1037" t="s">
        <v>1753</v>
      </c>
      <c r="F457" s="1038">
        <v>12776.24</v>
      </c>
    </row>
    <row r="458" spans="1:6" x14ac:dyDescent="0.25">
      <c r="A458" s="1028">
        <v>447</v>
      </c>
      <c r="B458" s="1034" t="s">
        <v>1755</v>
      </c>
      <c r="C458" s="1035" t="s">
        <v>1717</v>
      </c>
      <c r="D458" s="1036" t="s">
        <v>1718</v>
      </c>
      <c r="E458" s="1037" t="s">
        <v>1753</v>
      </c>
      <c r="F458" s="1038">
        <v>12776.24</v>
      </c>
    </row>
    <row r="459" spans="1:6" x14ac:dyDescent="0.25">
      <c r="A459" s="1028">
        <v>448</v>
      </c>
      <c r="B459" s="1034" t="s">
        <v>1756</v>
      </c>
      <c r="C459" s="1035" t="s">
        <v>1717</v>
      </c>
      <c r="D459" s="1036" t="s">
        <v>1718</v>
      </c>
      <c r="E459" s="1037" t="s">
        <v>1753</v>
      </c>
      <c r="F459" s="1038">
        <v>12776.24</v>
      </c>
    </row>
    <row r="460" spans="1:6" x14ac:dyDescent="0.25">
      <c r="A460" s="1028">
        <v>449</v>
      </c>
      <c r="B460" s="1034" t="s">
        <v>1757</v>
      </c>
      <c r="C460" s="1035" t="s">
        <v>1717</v>
      </c>
      <c r="D460" s="1036" t="s">
        <v>1718</v>
      </c>
      <c r="E460" s="1037" t="s">
        <v>1753</v>
      </c>
      <c r="F460" s="1038">
        <v>12776.24</v>
      </c>
    </row>
    <row r="461" spans="1:6" x14ac:dyDescent="0.25">
      <c r="A461" s="1028">
        <v>450</v>
      </c>
      <c r="B461" s="1034">
        <v>20046</v>
      </c>
      <c r="C461" s="1035" t="s">
        <v>1758</v>
      </c>
      <c r="D461" s="1036"/>
      <c r="E461" s="1037"/>
      <c r="F461" s="1038">
        <v>7751.7</v>
      </c>
    </row>
    <row r="462" spans="1:6" x14ac:dyDescent="0.25">
      <c r="A462" s="1028">
        <v>451</v>
      </c>
      <c r="B462" s="1034" t="s">
        <v>1759</v>
      </c>
      <c r="C462" s="1035" t="s">
        <v>1758</v>
      </c>
      <c r="D462" s="1036"/>
      <c r="E462" s="1037"/>
      <c r="F462" s="1038">
        <v>7751.7</v>
      </c>
    </row>
    <row r="463" spans="1:6" x14ac:dyDescent="0.25">
      <c r="A463" s="1028">
        <v>452</v>
      </c>
      <c r="B463" s="1034">
        <v>20047</v>
      </c>
      <c r="C463" s="1035" t="s">
        <v>1760</v>
      </c>
      <c r="D463" s="1036" t="s">
        <v>1761</v>
      </c>
      <c r="E463" s="1037" t="s">
        <v>1762</v>
      </c>
      <c r="F463" s="1038">
        <v>9499</v>
      </c>
    </row>
    <row r="464" spans="1:6" x14ac:dyDescent="0.25">
      <c r="A464" s="1028">
        <v>453</v>
      </c>
      <c r="B464" s="1034">
        <v>20048</v>
      </c>
      <c r="C464" s="1035" t="s">
        <v>1763</v>
      </c>
      <c r="D464" s="1036" t="s">
        <v>1764</v>
      </c>
      <c r="E464" s="1037" t="s">
        <v>1765</v>
      </c>
      <c r="F464" s="1038">
        <v>32433.83</v>
      </c>
    </row>
    <row r="465" spans="1:6" x14ac:dyDescent="0.25">
      <c r="A465" s="1028">
        <v>454</v>
      </c>
      <c r="B465" s="1034">
        <v>20049</v>
      </c>
      <c r="C465" s="1035" t="s">
        <v>1763</v>
      </c>
      <c r="D465" s="1036" t="s">
        <v>1766</v>
      </c>
      <c r="E465" s="1037" t="s">
        <v>1765</v>
      </c>
      <c r="F465" s="1038">
        <v>32433.83</v>
      </c>
    </row>
    <row r="466" spans="1:6" x14ac:dyDescent="0.25">
      <c r="A466" s="1028">
        <v>455</v>
      </c>
      <c r="B466" s="1034">
        <v>20050</v>
      </c>
      <c r="C466" s="1035" t="s">
        <v>1767</v>
      </c>
      <c r="D466" s="1036"/>
      <c r="E466" s="1037"/>
      <c r="F466" s="1038">
        <v>946.56</v>
      </c>
    </row>
    <row r="467" spans="1:6" x14ac:dyDescent="0.25">
      <c r="A467" s="1028">
        <v>456</v>
      </c>
      <c r="B467" s="1034">
        <v>20051</v>
      </c>
      <c r="C467" s="1035" t="s">
        <v>1768</v>
      </c>
      <c r="D467" s="1036" t="s">
        <v>1769</v>
      </c>
      <c r="E467" s="1037" t="s">
        <v>1770</v>
      </c>
      <c r="F467" s="1038">
        <v>72308.600000000006</v>
      </c>
    </row>
    <row r="468" spans="1:6" x14ac:dyDescent="0.25">
      <c r="A468" s="1028">
        <v>457</v>
      </c>
      <c r="B468" s="1034">
        <v>20052</v>
      </c>
      <c r="C468" s="1035" t="s">
        <v>1771</v>
      </c>
      <c r="D468" s="1036"/>
      <c r="E468" s="1037"/>
      <c r="F468" s="1038">
        <v>21584.73</v>
      </c>
    </row>
    <row r="469" spans="1:6" x14ac:dyDescent="0.25">
      <c r="A469" s="1028">
        <v>458</v>
      </c>
      <c r="B469" s="1034">
        <v>20053</v>
      </c>
      <c r="C469" s="1035" t="s">
        <v>1772</v>
      </c>
      <c r="D469" s="1036"/>
      <c r="E469" s="1037"/>
      <c r="F469" s="1038">
        <v>14500</v>
      </c>
    </row>
    <row r="470" spans="1:6" x14ac:dyDescent="0.25">
      <c r="A470" s="1028">
        <v>459</v>
      </c>
      <c r="B470" s="1034" t="s">
        <v>1773</v>
      </c>
      <c r="C470" s="1035" t="s">
        <v>1774</v>
      </c>
      <c r="D470" s="1036"/>
      <c r="E470" s="1037"/>
      <c r="F470" s="1038">
        <v>14500</v>
      </c>
    </row>
    <row r="471" spans="1:6" x14ac:dyDescent="0.25">
      <c r="A471" s="1028">
        <v>460</v>
      </c>
      <c r="B471" s="1034">
        <v>20056</v>
      </c>
      <c r="C471" s="1035" t="s">
        <v>1775</v>
      </c>
      <c r="D471" s="1036"/>
      <c r="E471" s="1037"/>
      <c r="F471" s="1038">
        <v>682.66</v>
      </c>
    </row>
    <row r="472" spans="1:6" x14ac:dyDescent="0.25">
      <c r="A472" s="1028">
        <v>461</v>
      </c>
      <c r="B472" s="1034">
        <v>20057</v>
      </c>
      <c r="C472" s="1035" t="s">
        <v>1776</v>
      </c>
      <c r="D472" s="1036"/>
      <c r="E472" s="1037"/>
      <c r="F472" s="1038">
        <v>1920.96</v>
      </c>
    </row>
    <row r="473" spans="1:6" x14ac:dyDescent="0.25">
      <c r="A473" s="1028">
        <v>462</v>
      </c>
      <c r="B473" s="1034">
        <v>20058</v>
      </c>
      <c r="C473" s="1035" t="s">
        <v>1777</v>
      </c>
      <c r="D473" s="1036"/>
      <c r="E473" s="1037"/>
      <c r="F473" s="1038">
        <v>1096.2</v>
      </c>
    </row>
    <row r="474" spans="1:6" x14ac:dyDescent="0.25">
      <c r="A474" s="1028">
        <v>463</v>
      </c>
      <c r="B474" s="1034" t="s">
        <v>1778</v>
      </c>
      <c r="C474" s="1035" t="s">
        <v>1779</v>
      </c>
      <c r="D474" s="1036"/>
      <c r="E474" s="1037"/>
      <c r="F474" s="1038">
        <v>1440.9533333333331</v>
      </c>
    </row>
    <row r="475" spans="1:6" x14ac:dyDescent="0.25">
      <c r="A475" s="1028">
        <v>464</v>
      </c>
      <c r="B475" s="1034" t="s">
        <v>1780</v>
      </c>
      <c r="C475" s="1035" t="s">
        <v>1779</v>
      </c>
      <c r="D475" s="1036"/>
      <c r="E475" s="1037"/>
      <c r="F475" s="1038">
        <v>1440.9533333333331</v>
      </c>
    </row>
    <row r="476" spans="1:6" x14ac:dyDescent="0.25">
      <c r="A476" s="1028">
        <v>465</v>
      </c>
      <c r="B476" s="1034" t="s">
        <v>1781</v>
      </c>
      <c r="C476" s="1035" t="s">
        <v>1779</v>
      </c>
      <c r="D476" s="1036"/>
      <c r="E476" s="1037"/>
      <c r="F476" s="1038">
        <v>1440.9533333333331</v>
      </c>
    </row>
    <row r="477" spans="1:6" x14ac:dyDescent="0.25">
      <c r="A477" s="1028">
        <v>466</v>
      </c>
      <c r="B477" s="1034" t="s">
        <v>1782</v>
      </c>
      <c r="C477" s="1035" t="s">
        <v>1783</v>
      </c>
      <c r="D477" s="1036"/>
      <c r="E477" s="1037"/>
      <c r="F477" s="1038">
        <v>16006.84</v>
      </c>
    </row>
    <row r="478" spans="1:6" x14ac:dyDescent="0.25">
      <c r="A478" s="1028">
        <v>467</v>
      </c>
      <c r="B478" s="1034" t="s">
        <v>1784</v>
      </c>
      <c r="C478" s="1035" t="s">
        <v>1783</v>
      </c>
      <c r="D478" s="1036"/>
      <c r="E478" s="1037"/>
      <c r="F478" s="1038">
        <v>16006.84</v>
      </c>
    </row>
    <row r="479" spans="1:6" x14ac:dyDescent="0.25">
      <c r="A479" s="1028">
        <v>468</v>
      </c>
      <c r="B479" s="1034" t="s">
        <v>1785</v>
      </c>
      <c r="C479" s="1035" t="s">
        <v>1783</v>
      </c>
      <c r="D479" s="1036"/>
      <c r="E479" s="1037"/>
      <c r="F479" s="1038">
        <v>16006.84</v>
      </c>
    </row>
    <row r="480" spans="1:6" x14ac:dyDescent="0.25">
      <c r="A480" s="1028">
        <v>469</v>
      </c>
      <c r="B480" s="1034" t="s">
        <v>1786</v>
      </c>
      <c r="C480" s="1035" t="s">
        <v>1783</v>
      </c>
      <c r="D480" s="1036"/>
      <c r="E480" s="1037"/>
      <c r="F480" s="1038">
        <v>16006.84</v>
      </c>
    </row>
    <row r="481" spans="1:6" x14ac:dyDescent="0.25">
      <c r="A481" s="1028">
        <v>470</v>
      </c>
      <c r="B481" s="1034" t="s">
        <v>1787</v>
      </c>
      <c r="C481" s="1035" t="s">
        <v>1783</v>
      </c>
      <c r="D481" s="1036"/>
      <c r="E481" s="1037"/>
      <c r="F481" s="1038">
        <v>16006.84</v>
      </c>
    </row>
    <row r="482" spans="1:6" x14ac:dyDescent="0.25">
      <c r="A482" s="1028">
        <v>471</v>
      </c>
      <c r="B482" s="1034" t="s">
        <v>1788</v>
      </c>
      <c r="C482" s="1035" t="s">
        <v>1789</v>
      </c>
      <c r="D482" s="1036"/>
      <c r="E482" s="1037"/>
      <c r="F482" s="1038">
        <v>16006.839999999998</v>
      </c>
    </row>
    <row r="483" spans="1:6" x14ac:dyDescent="0.25">
      <c r="A483" s="1028">
        <v>472</v>
      </c>
      <c r="B483" s="1034" t="s">
        <v>1790</v>
      </c>
      <c r="C483" s="1035" t="s">
        <v>1789</v>
      </c>
      <c r="D483" s="1036"/>
      <c r="E483" s="1037"/>
      <c r="F483" s="1038">
        <v>16006.839999999998</v>
      </c>
    </row>
    <row r="484" spans="1:6" x14ac:dyDescent="0.25">
      <c r="A484" s="1028">
        <v>473</v>
      </c>
      <c r="B484" s="1034" t="s">
        <v>1791</v>
      </c>
      <c r="C484" s="1035" t="s">
        <v>1789</v>
      </c>
      <c r="D484" s="1036"/>
      <c r="E484" s="1037"/>
      <c r="F484" s="1038">
        <v>16006.839999999998</v>
      </c>
    </row>
    <row r="485" spans="1:6" x14ac:dyDescent="0.25">
      <c r="A485" s="1028">
        <v>474</v>
      </c>
      <c r="B485" s="1034">
        <v>20062</v>
      </c>
      <c r="C485" s="1035" t="s">
        <v>1792</v>
      </c>
      <c r="D485" s="1036"/>
      <c r="E485" s="1037"/>
      <c r="F485" s="1038">
        <v>8038.8</v>
      </c>
    </row>
    <row r="486" spans="1:6" x14ac:dyDescent="0.25">
      <c r="A486" s="1028">
        <v>475</v>
      </c>
      <c r="B486" s="1034" t="s">
        <v>1793</v>
      </c>
      <c r="C486" s="1035" t="s">
        <v>1792</v>
      </c>
      <c r="D486" s="1036"/>
      <c r="E486" s="1037"/>
      <c r="F486" s="1038">
        <v>8038.8</v>
      </c>
    </row>
    <row r="487" spans="1:6" x14ac:dyDescent="0.25">
      <c r="A487" s="1028">
        <v>476</v>
      </c>
      <c r="B487" s="1034" t="s">
        <v>1794</v>
      </c>
      <c r="C487" s="1035" t="s">
        <v>1795</v>
      </c>
      <c r="D487" s="1036" t="s">
        <v>1796</v>
      </c>
      <c r="E487" s="1037" t="s">
        <v>1797</v>
      </c>
      <c r="F487" s="1038">
        <v>12823.8</v>
      </c>
    </row>
    <row r="488" spans="1:6" x14ac:dyDescent="0.25">
      <c r="A488" s="1028">
        <v>477</v>
      </c>
      <c r="B488" s="1034" t="s">
        <v>1798</v>
      </c>
      <c r="C488" s="1035" t="s">
        <v>1795</v>
      </c>
      <c r="D488" s="1036" t="s">
        <v>1796</v>
      </c>
      <c r="E488" s="1037" t="s">
        <v>1797</v>
      </c>
      <c r="F488" s="1038">
        <v>12823.8</v>
      </c>
    </row>
    <row r="489" spans="1:6" x14ac:dyDescent="0.25">
      <c r="A489" s="1028">
        <v>478</v>
      </c>
      <c r="B489" s="1034" t="s">
        <v>1799</v>
      </c>
      <c r="C489" s="1035" t="s">
        <v>1795</v>
      </c>
      <c r="D489" s="1036" t="s">
        <v>1796</v>
      </c>
      <c r="E489" s="1037" t="s">
        <v>1797</v>
      </c>
      <c r="F489" s="1038">
        <v>12823.8</v>
      </c>
    </row>
    <row r="490" spans="1:6" x14ac:dyDescent="0.25">
      <c r="A490" s="1028">
        <v>479</v>
      </c>
      <c r="B490" s="1034" t="s">
        <v>1800</v>
      </c>
      <c r="C490" s="1035" t="s">
        <v>1795</v>
      </c>
      <c r="D490" s="1036" t="s">
        <v>1796</v>
      </c>
      <c r="E490" s="1037" t="s">
        <v>1797</v>
      </c>
      <c r="F490" s="1038">
        <v>12823.8</v>
      </c>
    </row>
    <row r="491" spans="1:6" x14ac:dyDescent="0.25">
      <c r="A491" s="1028">
        <v>480</v>
      </c>
      <c r="B491" s="1034" t="s">
        <v>1801</v>
      </c>
      <c r="C491" s="1035" t="s">
        <v>1795</v>
      </c>
      <c r="D491" s="1036" t="s">
        <v>1796</v>
      </c>
      <c r="E491" s="1037" t="s">
        <v>1797</v>
      </c>
      <c r="F491" s="1038">
        <v>12823.8</v>
      </c>
    </row>
    <row r="492" spans="1:6" x14ac:dyDescent="0.25">
      <c r="A492" s="1028">
        <v>481</v>
      </c>
      <c r="B492" s="1034" t="s">
        <v>1802</v>
      </c>
      <c r="C492" s="1035" t="s">
        <v>1803</v>
      </c>
      <c r="D492" s="1036" t="s">
        <v>1796</v>
      </c>
      <c r="E492" s="1037" t="s">
        <v>1804</v>
      </c>
      <c r="F492" s="1038">
        <v>17284</v>
      </c>
    </row>
    <row r="493" spans="1:6" x14ac:dyDescent="0.25">
      <c r="A493" s="1028">
        <v>482</v>
      </c>
      <c r="B493" s="1034" t="s">
        <v>1805</v>
      </c>
      <c r="C493" s="1035" t="s">
        <v>1803</v>
      </c>
      <c r="D493" s="1036" t="s">
        <v>1796</v>
      </c>
      <c r="E493" s="1037" t="s">
        <v>1804</v>
      </c>
      <c r="F493" s="1038">
        <v>17284</v>
      </c>
    </row>
    <row r="494" spans="1:6" x14ac:dyDescent="0.25">
      <c r="A494" s="1028">
        <v>483</v>
      </c>
      <c r="B494" s="1034" t="s">
        <v>1806</v>
      </c>
      <c r="C494" s="1035" t="s">
        <v>1803</v>
      </c>
      <c r="D494" s="1036" t="s">
        <v>1796</v>
      </c>
      <c r="E494" s="1037" t="s">
        <v>1804</v>
      </c>
      <c r="F494" s="1038">
        <v>17284</v>
      </c>
    </row>
    <row r="495" spans="1:6" x14ac:dyDescent="0.25">
      <c r="A495" s="1028">
        <v>484</v>
      </c>
      <c r="B495" s="1034" t="s">
        <v>1807</v>
      </c>
      <c r="C495" s="1035" t="s">
        <v>1803</v>
      </c>
      <c r="D495" s="1036" t="s">
        <v>1796</v>
      </c>
      <c r="E495" s="1037" t="s">
        <v>1804</v>
      </c>
      <c r="F495" s="1038">
        <v>17284</v>
      </c>
    </row>
    <row r="496" spans="1:6" x14ac:dyDescent="0.25">
      <c r="A496" s="1028">
        <v>485</v>
      </c>
      <c r="B496" s="1034" t="s">
        <v>1808</v>
      </c>
      <c r="C496" s="1035" t="s">
        <v>1803</v>
      </c>
      <c r="D496" s="1036" t="s">
        <v>1796</v>
      </c>
      <c r="E496" s="1037" t="s">
        <v>1804</v>
      </c>
      <c r="F496" s="1038">
        <v>17284</v>
      </c>
    </row>
    <row r="497" spans="1:6" x14ac:dyDescent="0.25">
      <c r="A497" s="1028">
        <v>486</v>
      </c>
      <c r="B497" s="1034" t="s">
        <v>1809</v>
      </c>
      <c r="C497" s="1035" t="s">
        <v>1810</v>
      </c>
      <c r="D497" s="1036" t="s">
        <v>1796</v>
      </c>
      <c r="E497" s="1037" t="s">
        <v>1811</v>
      </c>
      <c r="F497" s="1038">
        <v>8386.8000000000011</v>
      </c>
    </row>
    <row r="498" spans="1:6" x14ac:dyDescent="0.25">
      <c r="A498" s="1028">
        <v>487</v>
      </c>
      <c r="B498" s="1034" t="s">
        <v>1812</v>
      </c>
      <c r="C498" s="1035" t="s">
        <v>1810</v>
      </c>
      <c r="D498" s="1036" t="s">
        <v>1796</v>
      </c>
      <c r="E498" s="1037" t="s">
        <v>1811</v>
      </c>
      <c r="F498" s="1038">
        <v>8386.8000000000011</v>
      </c>
    </row>
    <row r="499" spans="1:6" x14ac:dyDescent="0.25">
      <c r="A499" s="1028">
        <v>488</v>
      </c>
      <c r="B499" s="1034" t="s">
        <v>1813</v>
      </c>
      <c r="C499" s="1035" t="s">
        <v>1810</v>
      </c>
      <c r="D499" s="1036" t="s">
        <v>1796</v>
      </c>
      <c r="E499" s="1037" t="s">
        <v>1811</v>
      </c>
      <c r="F499" s="1038">
        <v>8386.8000000000011</v>
      </c>
    </row>
    <row r="500" spans="1:6" x14ac:dyDescent="0.25">
      <c r="A500" s="1028">
        <v>489</v>
      </c>
      <c r="B500" s="1034" t="s">
        <v>1814</v>
      </c>
      <c r="C500" s="1035" t="s">
        <v>1815</v>
      </c>
      <c r="D500" s="1036" t="s">
        <v>1733</v>
      </c>
      <c r="E500" s="1037" t="s">
        <v>1816</v>
      </c>
      <c r="F500" s="1038">
        <v>20068</v>
      </c>
    </row>
    <row r="501" spans="1:6" x14ac:dyDescent="0.25">
      <c r="A501" s="1028">
        <v>490</v>
      </c>
      <c r="B501" s="1034" t="s">
        <v>1817</v>
      </c>
      <c r="C501" s="1035" t="s">
        <v>1815</v>
      </c>
      <c r="D501" s="1036" t="s">
        <v>1733</v>
      </c>
      <c r="E501" s="1037" t="s">
        <v>1816</v>
      </c>
      <c r="F501" s="1038">
        <v>20068</v>
      </c>
    </row>
    <row r="502" spans="1:6" x14ac:dyDescent="0.25">
      <c r="A502" s="1028">
        <v>491</v>
      </c>
      <c r="B502" s="1034" t="s">
        <v>1818</v>
      </c>
      <c r="C502" s="1035" t="s">
        <v>1815</v>
      </c>
      <c r="D502" s="1036" t="s">
        <v>1733</v>
      </c>
      <c r="E502" s="1037" t="s">
        <v>1816</v>
      </c>
      <c r="F502" s="1038">
        <v>20068</v>
      </c>
    </row>
    <row r="503" spans="1:6" x14ac:dyDescent="0.25">
      <c r="A503" s="1028">
        <v>492</v>
      </c>
      <c r="B503" s="1034" t="s">
        <v>1819</v>
      </c>
      <c r="C503" s="1035" t="s">
        <v>1815</v>
      </c>
      <c r="D503" s="1036" t="s">
        <v>1733</v>
      </c>
      <c r="E503" s="1037" t="s">
        <v>1816</v>
      </c>
      <c r="F503" s="1038">
        <v>20068</v>
      </c>
    </row>
    <row r="504" spans="1:6" x14ac:dyDescent="0.25">
      <c r="A504" s="1028">
        <v>493</v>
      </c>
      <c r="B504" s="1034">
        <v>20068</v>
      </c>
      <c r="C504" s="1035" t="s">
        <v>1820</v>
      </c>
      <c r="D504" s="1036" t="s">
        <v>1733</v>
      </c>
      <c r="E504" s="1037"/>
      <c r="F504" s="1038">
        <v>3584.4</v>
      </c>
    </row>
    <row r="505" spans="1:6" x14ac:dyDescent="0.25">
      <c r="A505" s="1028">
        <v>494</v>
      </c>
      <c r="B505" s="1034" t="s">
        <v>1821</v>
      </c>
      <c r="C505" s="1035" t="s">
        <v>1822</v>
      </c>
      <c r="D505" s="1036" t="s">
        <v>1733</v>
      </c>
      <c r="E505" s="1037" t="s">
        <v>1823</v>
      </c>
      <c r="F505" s="1038">
        <v>6496.0050000000001</v>
      </c>
    </row>
    <row r="506" spans="1:6" x14ac:dyDescent="0.25">
      <c r="A506" s="1028">
        <v>495</v>
      </c>
      <c r="B506" s="1034" t="s">
        <v>1824</v>
      </c>
      <c r="C506" s="1035" t="s">
        <v>1822</v>
      </c>
      <c r="D506" s="1036" t="s">
        <v>1733</v>
      </c>
      <c r="E506" s="1037" t="s">
        <v>1823</v>
      </c>
      <c r="F506" s="1038">
        <v>6496.0050000000001</v>
      </c>
    </row>
    <row r="507" spans="1:6" x14ac:dyDescent="0.25">
      <c r="A507" s="1028">
        <v>496</v>
      </c>
      <c r="B507" s="1034" t="s">
        <v>1825</v>
      </c>
      <c r="C507" s="1035" t="s">
        <v>1822</v>
      </c>
      <c r="D507" s="1036" t="s">
        <v>1733</v>
      </c>
      <c r="E507" s="1037" t="s">
        <v>1823</v>
      </c>
      <c r="F507" s="1038">
        <v>6496.0050000000001</v>
      </c>
    </row>
    <row r="508" spans="1:6" x14ac:dyDescent="0.25">
      <c r="A508" s="1028">
        <v>497</v>
      </c>
      <c r="B508" s="1034" t="s">
        <v>1826</v>
      </c>
      <c r="C508" s="1035" t="s">
        <v>1822</v>
      </c>
      <c r="D508" s="1036" t="s">
        <v>1733</v>
      </c>
      <c r="E508" s="1037" t="s">
        <v>1823</v>
      </c>
      <c r="F508" s="1038">
        <v>6496.0050000000001</v>
      </c>
    </row>
    <row r="509" spans="1:6" x14ac:dyDescent="0.25">
      <c r="A509" s="1028">
        <v>498</v>
      </c>
      <c r="B509" s="1034" t="s">
        <v>1827</v>
      </c>
      <c r="C509" s="1035" t="s">
        <v>1828</v>
      </c>
      <c r="D509" s="1036" t="s">
        <v>1829</v>
      </c>
      <c r="E509" s="1037" t="s">
        <v>1830</v>
      </c>
      <c r="F509" s="1038">
        <v>4996.9660000000003</v>
      </c>
    </row>
    <row r="510" spans="1:6" x14ac:dyDescent="0.25">
      <c r="A510" s="1028">
        <v>499</v>
      </c>
      <c r="B510" s="1034" t="s">
        <v>1831</v>
      </c>
      <c r="C510" s="1035" t="s">
        <v>1828</v>
      </c>
      <c r="D510" s="1036" t="s">
        <v>1829</v>
      </c>
      <c r="E510" s="1037" t="s">
        <v>1830</v>
      </c>
      <c r="F510" s="1038">
        <v>4996.9660000000003</v>
      </c>
    </row>
    <row r="511" spans="1:6" x14ac:dyDescent="0.25">
      <c r="A511" s="1028">
        <v>500</v>
      </c>
      <c r="B511" s="1034" t="s">
        <v>1832</v>
      </c>
      <c r="C511" s="1035" t="s">
        <v>1828</v>
      </c>
      <c r="D511" s="1036" t="s">
        <v>1829</v>
      </c>
      <c r="E511" s="1037" t="s">
        <v>1830</v>
      </c>
      <c r="F511" s="1038">
        <v>4996.9660000000003</v>
      </c>
    </row>
    <row r="512" spans="1:6" x14ac:dyDescent="0.25">
      <c r="A512" s="1028">
        <v>501</v>
      </c>
      <c r="B512" s="1034" t="s">
        <v>1833</v>
      </c>
      <c r="C512" s="1035" t="s">
        <v>1828</v>
      </c>
      <c r="D512" s="1036" t="s">
        <v>1829</v>
      </c>
      <c r="E512" s="1037" t="s">
        <v>1830</v>
      </c>
      <c r="F512" s="1038">
        <v>4996.9660000000003</v>
      </c>
    </row>
    <row r="513" spans="1:6" x14ac:dyDescent="0.25">
      <c r="A513" s="1028">
        <v>502</v>
      </c>
      <c r="B513" s="1034" t="s">
        <v>1834</v>
      </c>
      <c r="C513" s="1035" t="s">
        <v>1828</v>
      </c>
      <c r="D513" s="1036" t="s">
        <v>1829</v>
      </c>
      <c r="E513" s="1037" t="s">
        <v>1830</v>
      </c>
      <c r="F513" s="1038">
        <v>4996.9660000000003</v>
      </c>
    </row>
    <row r="514" spans="1:6" x14ac:dyDescent="0.25">
      <c r="A514" s="1028">
        <v>503</v>
      </c>
      <c r="B514" s="1034" t="s">
        <v>1835</v>
      </c>
      <c r="C514" s="1035" t="s">
        <v>1828</v>
      </c>
      <c r="D514" s="1036" t="s">
        <v>1829</v>
      </c>
      <c r="E514" s="1037" t="s">
        <v>1830</v>
      </c>
      <c r="F514" s="1038">
        <v>4996.9660000000003</v>
      </c>
    </row>
    <row r="515" spans="1:6" x14ac:dyDescent="0.25">
      <c r="A515" s="1028">
        <v>504</v>
      </c>
      <c r="B515" s="1034" t="s">
        <v>1836</v>
      </c>
      <c r="C515" s="1035" t="s">
        <v>1828</v>
      </c>
      <c r="D515" s="1036" t="s">
        <v>1829</v>
      </c>
      <c r="E515" s="1037" t="s">
        <v>1830</v>
      </c>
      <c r="F515" s="1038">
        <v>4996.9660000000003</v>
      </c>
    </row>
    <row r="516" spans="1:6" x14ac:dyDescent="0.25">
      <c r="A516" s="1028">
        <v>505</v>
      </c>
      <c r="B516" s="1034" t="s">
        <v>1837</v>
      </c>
      <c r="C516" s="1035" t="s">
        <v>1828</v>
      </c>
      <c r="D516" s="1036" t="s">
        <v>1829</v>
      </c>
      <c r="E516" s="1037" t="s">
        <v>1830</v>
      </c>
      <c r="F516" s="1038">
        <v>4996.9660000000003</v>
      </c>
    </row>
    <row r="517" spans="1:6" x14ac:dyDescent="0.25">
      <c r="A517" s="1028">
        <v>506</v>
      </c>
      <c r="B517" s="1034" t="s">
        <v>1838</v>
      </c>
      <c r="C517" s="1035" t="s">
        <v>1828</v>
      </c>
      <c r="D517" s="1036" t="s">
        <v>1829</v>
      </c>
      <c r="E517" s="1037" t="s">
        <v>1830</v>
      </c>
      <c r="F517" s="1038">
        <v>4996.97</v>
      </c>
    </row>
    <row r="518" spans="1:6" x14ac:dyDescent="0.25">
      <c r="A518" s="1028">
        <v>507</v>
      </c>
      <c r="B518" s="1034" t="s">
        <v>1839</v>
      </c>
      <c r="C518" s="1035" t="s">
        <v>1828</v>
      </c>
      <c r="D518" s="1036" t="s">
        <v>1829</v>
      </c>
      <c r="E518" s="1037" t="s">
        <v>1830</v>
      </c>
      <c r="F518" s="1038">
        <v>4996.97</v>
      </c>
    </row>
    <row r="519" spans="1:6" x14ac:dyDescent="0.25">
      <c r="A519" s="1028">
        <v>508</v>
      </c>
      <c r="B519" s="1034" t="s">
        <v>1840</v>
      </c>
      <c r="C519" s="1035" t="s">
        <v>1841</v>
      </c>
      <c r="D519" s="1036" t="s">
        <v>1842</v>
      </c>
      <c r="E519" s="1037" t="s">
        <v>1843</v>
      </c>
      <c r="F519" s="1038">
        <v>14048.063333333334</v>
      </c>
    </row>
    <row r="520" spans="1:6" x14ac:dyDescent="0.25">
      <c r="A520" s="1028">
        <v>509</v>
      </c>
      <c r="B520" s="1034" t="s">
        <v>1844</v>
      </c>
      <c r="C520" s="1035" t="s">
        <v>1841</v>
      </c>
      <c r="D520" s="1036" t="s">
        <v>1842</v>
      </c>
      <c r="E520" s="1037" t="s">
        <v>1843</v>
      </c>
      <c r="F520" s="1038">
        <v>14048.063333333334</v>
      </c>
    </row>
    <row r="521" spans="1:6" x14ac:dyDescent="0.25">
      <c r="A521" s="1028">
        <v>510</v>
      </c>
      <c r="B521" s="1034" t="s">
        <v>1845</v>
      </c>
      <c r="C521" s="1035" t="s">
        <v>1841</v>
      </c>
      <c r="D521" s="1036" t="s">
        <v>1842</v>
      </c>
      <c r="E521" s="1037" t="s">
        <v>1843</v>
      </c>
      <c r="F521" s="1038">
        <v>14048.063333333334</v>
      </c>
    </row>
    <row r="522" spans="1:6" x14ac:dyDescent="0.25">
      <c r="A522" s="1028">
        <v>511</v>
      </c>
      <c r="B522" s="1034" t="s">
        <v>1846</v>
      </c>
      <c r="C522" s="1039" t="s">
        <v>1847</v>
      </c>
      <c r="D522" s="1040" t="s">
        <v>1848</v>
      </c>
      <c r="E522" s="1041" t="s">
        <v>1849</v>
      </c>
      <c r="F522" s="1038">
        <v>2964.0542857142859</v>
      </c>
    </row>
    <row r="523" spans="1:6" x14ac:dyDescent="0.25">
      <c r="A523" s="1028">
        <v>512</v>
      </c>
      <c r="B523" s="1034" t="s">
        <v>1850</v>
      </c>
      <c r="C523" s="1039" t="s">
        <v>1847</v>
      </c>
      <c r="D523" s="1040" t="s">
        <v>1848</v>
      </c>
      <c r="E523" s="1041" t="s">
        <v>1849</v>
      </c>
      <c r="F523" s="1038">
        <v>2964.0542857142859</v>
      </c>
    </row>
    <row r="524" spans="1:6" x14ac:dyDescent="0.25">
      <c r="A524" s="1028">
        <v>513</v>
      </c>
      <c r="B524" s="1034" t="s">
        <v>1851</v>
      </c>
      <c r="C524" s="1039" t="s">
        <v>1847</v>
      </c>
      <c r="D524" s="1040" t="s">
        <v>1848</v>
      </c>
      <c r="E524" s="1041" t="s">
        <v>1849</v>
      </c>
      <c r="F524" s="1038">
        <v>2964.0542857142859</v>
      </c>
    </row>
    <row r="525" spans="1:6" x14ac:dyDescent="0.25">
      <c r="A525" s="1028">
        <v>514</v>
      </c>
      <c r="B525" s="1034" t="s">
        <v>1852</v>
      </c>
      <c r="C525" s="1039" t="s">
        <v>1847</v>
      </c>
      <c r="D525" s="1040" t="s">
        <v>1848</v>
      </c>
      <c r="E525" s="1041" t="s">
        <v>1849</v>
      </c>
      <c r="F525" s="1038">
        <v>2964.0542857142859</v>
      </c>
    </row>
    <row r="526" spans="1:6" x14ac:dyDescent="0.25">
      <c r="A526" s="1028">
        <v>515</v>
      </c>
      <c r="B526" s="1034" t="s">
        <v>1853</v>
      </c>
      <c r="C526" s="1039" t="s">
        <v>1847</v>
      </c>
      <c r="D526" s="1040" t="s">
        <v>1848</v>
      </c>
      <c r="E526" s="1041" t="s">
        <v>1849</v>
      </c>
      <c r="F526" s="1038">
        <v>2964.0542857142859</v>
      </c>
    </row>
    <row r="527" spans="1:6" x14ac:dyDescent="0.25">
      <c r="A527" s="1028">
        <v>516</v>
      </c>
      <c r="B527" s="1034" t="s">
        <v>1854</v>
      </c>
      <c r="C527" s="1039" t="s">
        <v>1847</v>
      </c>
      <c r="D527" s="1040" t="s">
        <v>1848</v>
      </c>
      <c r="E527" s="1041" t="s">
        <v>1849</v>
      </c>
      <c r="F527" s="1038">
        <v>2964.0542857142859</v>
      </c>
    </row>
    <row r="528" spans="1:6" x14ac:dyDescent="0.25">
      <c r="A528" s="1028">
        <v>517</v>
      </c>
      <c r="B528" s="1034" t="s">
        <v>1855</v>
      </c>
      <c r="C528" s="1039" t="s">
        <v>1847</v>
      </c>
      <c r="D528" s="1040" t="s">
        <v>1848</v>
      </c>
      <c r="E528" s="1041" t="s">
        <v>1849</v>
      </c>
      <c r="F528" s="1038">
        <v>2964.0542857142859</v>
      </c>
    </row>
    <row r="529" spans="1:6" x14ac:dyDescent="0.25">
      <c r="A529" s="1028">
        <v>518</v>
      </c>
      <c r="B529" s="1034">
        <v>20073</v>
      </c>
      <c r="C529" s="1035" t="s">
        <v>1856</v>
      </c>
      <c r="D529" s="1036" t="s">
        <v>1857</v>
      </c>
      <c r="E529" s="1037" t="s">
        <v>1858</v>
      </c>
      <c r="F529" s="1038">
        <v>13200.8</v>
      </c>
    </row>
    <row r="530" spans="1:6" x14ac:dyDescent="0.25">
      <c r="A530" s="1028">
        <v>519</v>
      </c>
      <c r="B530" s="1034">
        <v>20074</v>
      </c>
      <c r="C530" s="1035" t="s">
        <v>1859</v>
      </c>
      <c r="D530" s="1036" t="s">
        <v>1733</v>
      </c>
      <c r="E530" s="1037" t="s">
        <v>1860</v>
      </c>
      <c r="F530" s="1038">
        <v>54856.4</v>
      </c>
    </row>
    <row r="531" spans="1:6" x14ac:dyDescent="0.25">
      <c r="A531" s="1028">
        <v>520</v>
      </c>
      <c r="B531" s="1034">
        <v>20075</v>
      </c>
      <c r="C531" s="1035" t="s">
        <v>1861</v>
      </c>
      <c r="D531" s="1036"/>
      <c r="E531" s="1037"/>
      <c r="F531" s="1038">
        <v>243116.28</v>
      </c>
    </row>
    <row r="532" spans="1:6" x14ac:dyDescent="0.25">
      <c r="A532" s="1028">
        <v>521</v>
      </c>
      <c r="B532" s="1034">
        <v>20076</v>
      </c>
      <c r="C532" s="1035" t="s">
        <v>1862</v>
      </c>
      <c r="D532" s="1036"/>
      <c r="E532" s="1037"/>
      <c r="F532" s="1038">
        <v>44001.120000000003</v>
      </c>
    </row>
    <row r="533" spans="1:6" x14ac:dyDescent="0.25">
      <c r="A533" s="1028">
        <v>522</v>
      </c>
      <c r="B533" s="1034">
        <v>20077</v>
      </c>
      <c r="C533" s="1035" t="s">
        <v>1863</v>
      </c>
      <c r="D533" s="1036" t="s">
        <v>1733</v>
      </c>
      <c r="E533" s="1037" t="s">
        <v>1864</v>
      </c>
      <c r="F533" s="1038">
        <v>177020.64</v>
      </c>
    </row>
    <row r="534" spans="1:6" x14ac:dyDescent="0.25">
      <c r="A534" s="1028">
        <v>523</v>
      </c>
      <c r="B534" s="1034">
        <v>20078</v>
      </c>
      <c r="C534" s="1035" t="s">
        <v>1865</v>
      </c>
      <c r="D534" s="1036"/>
      <c r="E534" s="1037"/>
      <c r="F534" s="1038">
        <v>51995.839999999997</v>
      </c>
    </row>
    <row r="535" spans="1:6" x14ac:dyDescent="0.25">
      <c r="A535" s="1028">
        <v>524</v>
      </c>
      <c r="B535" s="1034">
        <v>20079</v>
      </c>
      <c r="C535" s="1035" t="s">
        <v>1866</v>
      </c>
      <c r="D535" s="1036"/>
      <c r="E535" s="1037"/>
      <c r="F535" s="1038">
        <v>43667.97</v>
      </c>
    </row>
    <row r="536" spans="1:6" x14ac:dyDescent="0.25">
      <c r="A536" s="1028">
        <v>525</v>
      </c>
      <c r="B536" s="1034">
        <v>20080</v>
      </c>
      <c r="C536" s="1035" t="s">
        <v>1867</v>
      </c>
      <c r="D536" s="1036"/>
      <c r="E536" s="1037"/>
      <c r="F536" s="1038">
        <v>259525.32</v>
      </c>
    </row>
    <row r="537" spans="1:6" x14ac:dyDescent="0.25">
      <c r="A537" s="1028">
        <v>526</v>
      </c>
      <c r="B537" s="1034">
        <v>20081</v>
      </c>
      <c r="C537" s="1035" t="s">
        <v>1868</v>
      </c>
      <c r="D537" s="1036"/>
      <c r="E537" s="1037"/>
      <c r="F537" s="1038">
        <v>50103.77</v>
      </c>
    </row>
    <row r="538" spans="1:6" x14ac:dyDescent="0.25">
      <c r="A538" s="1028">
        <v>527</v>
      </c>
      <c r="B538" s="1034">
        <v>20083</v>
      </c>
      <c r="C538" s="1035" t="s">
        <v>1869</v>
      </c>
      <c r="D538" s="1036"/>
      <c r="E538" s="1037"/>
      <c r="F538" s="1038">
        <v>2053.1999999999998</v>
      </c>
    </row>
    <row r="539" spans="1:6" x14ac:dyDescent="0.25">
      <c r="A539" s="1028">
        <v>528</v>
      </c>
      <c r="B539" s="1034" t="s">
        <v>1870</v>
      </c>
      <c r="C539" s="1035" t="s">
        <v>1871</v>
      </c>
      <c r="D539" s="1036" t="s">
        <v>1733</v>
      </c>
      <c r="E539" s="1037" t="s">
        <v>1872</v>
      </c>
      <c r="F539" s="1038">
        <v>0</v>
      </c>
    </row>
    <row r="540" spans="1:6" x14ac:dyDescent="0.25">
      <c r="A540" s="1028">
        <v>529</v>
      </c>
      <c r="B540" s="1034" t="s">
        <v>1873</v>
      </c>
      <c r="C540" s="1035" t="s">
        <v>1871</v>
      </c>
      <c r="D540" s="1036" t="s">
        <v>1733</v>
      </c>
      <c r="E540" s="1037" t="s">
        <v>1872</v>
      </c>
      <c r="F540" s="1038">
        <v>0</v>
      </c>
    </row>
    <row r="541" spans="1:6" x14ac:dyDescent="0.25">
      <c r="A541" s="1028">
        <v>530</v>
      </c>
      <c r="B541" s="1034" t="s">
        <v>1874</v>
      </c>
      <c r="C541" s="1035" t="s">
        <v>1871</v>
      </c>
      <c r="D541" s="1036" t="s">
        <v>1733</v>
      </c>
      <c r="E541" s="1037" t="s">
        <v>1872</v>
      </c>
      <c r="F541" s="1038">
        <v>0</v>
      </c>
    </row>
    <row r="542" spans="1:6" x14ac:dyDescent="0.25">
      <c r="A542" s="1028">
        <v>531</v>
      </c>
      <c r="B542" s="1034" t="s">
        <v>1875</v>
      </c>
      <c r="C542" s="1035" t="s">
        <v>1871</v>
      </c>
      <c r="D542" s="1036" t="s">
        <v>1733</v>
      </c>
      <c r="E542" s="1037" t="s">
        <v>1872</v>
      </c>
      <c r="F542" s="1038">
        <v>0</v>
      </c>
    </row>
    <row r="543" spans="1:6" x14ac:dyDescent="0.25">
      <c r="A543" s="1028">
        <v>532</v>
      </c>
      <c r="B543" s="1034" t="s">
        <v>1876</v>
      </c>
      <c r="C543" s="1035" t="s">
        <v>1871</v>
      </c>
      <c r="D543" s="1036" t="s">
        <v>1733</v>
      </c>
      <c r="E543" s="1037" t="s">
        <v>1872</v>
      </c>
      <c r="F543" s="1038">
        <v>0</v>
      </c>
    </row>
    <row r="544" spans="1:6" x14ac:dyDescent="0.25">
      <c r="A544" s="1028">
        <v>533</v>
      </c>
      <c r="B544" s="1034" t="s">
        <v>1877</v>
      </c>
      <c r="C544" s="1035" t="s">
        <v>1871</v>
      </c>
      <c r="D544" s="1036" t="s">
        <v>1733</v>
      </c>
      <c r="E544" s="1037" t="s">
        <v>1872</v>
      </c>
      <c r="F544" s="1038">
        <v>0</v>
      </c>
    </row>
    <row r="545" spans="1:6" x14ac:dyDescent="0.25">
      <c r="A545" s="1028">
        <v>534</v>
      </c>
      <c r="B545" s="1034" t="s">
        <v>1878</v>
      </c>
      <c r="C545" s="1035" t="s">
        <v>1871</v>
      </c>
      <c r="D545" s="1036" t="s">
        <v>1733</v>
      </c>
      <c r="E545" s="1037" t="s">
        <v>1872</v>
      </c>
      <c r="F545" s="1038">
        <v>0</v>
      </c>
    </row>
    <row r="546" spans="1:6" x14ac:dyDescent="0.25">
      <c r="A546" s="1028">
        <v>535</v>
      </c>
      <c r="B546" s="1034" t="s">
        <v>1879</v>
      </c>
      <c r="C546" s="1035" t="s">
        <v>1871</v>
      </c>
      <c r="D546" s="1036" t="s">
        <v>1733</v>
      </c>
      <c r="E546" s="1037" t="s">
        <v>1872</v>
      </c>
      <c r="F546" s="1038">
        <v>0</v>
      </c>
    </row>
    <row r="547" spans="1:6" x14ac:dyDescent="0.25">
      <c r="A547" s="1028">
        <v>536</v>
      </c>
      <c r="B547" s="1034" t="s">
        <v>1880</v>
      </c>
      <c r="C547" s="1035" t="s">
        <v>1871</v>
      </c>
      <c r="D547" s="1036" t="s">
        <v>1733</v>
      </c>
      <c r="E547" s="1037" t="s">
        <v>1872</v>
      </c>
      <c r="F547" s="1038">
        <v>0</v>
      </c>
    </row>
    <row r="548" spans="1:6" x14ac:dyDescent="0.25">
      <c r="A548" s="1028">
        <v>537</v>
      </c>
      <c r="B548" s="1034" t="s">
        <v>1881</v>
      </c>
      <c r="C548" s="1035" t="s">
        <v>1871</v>
      </c>
      <c r="D548" s="1036" t="s">
        <v>1733</v>
      </c>
      <c r="E548" s="1037" t="s">
        <v>1872</v>
      </c>
      <c r="F548" s="1038">
        <v>0</v>
      </c>
    </row>
    <row r="549" spans="1:6" x14ac:dyDescent="0.25">
      <c r="A549" s="1028">
        <v>538</v>
      </c>
      <c r="B549" s="1034" t="s">
        <v>1882</v>
      </c>
      <c r="C549" s="1035" t="s">
        <v>1871</v>
      </c>
      <c r="D549" s="1036" t="s">
        <v>1733</v>
      </c>
      <c r="E549" s="1037" t="s">
        <v>1872</v>
      </c>
      <c r="F549" s="1038">
        <v>0</v>
      </c>
    </row>
    <row r="550" spans="1:6" x14ac:dyDescent="0.25">
      <c r="A550" s="1028">
        <v>539</v>
      </c>
      <c r="B550" s="1034" t="s">
        <v>1883</v>
      </c>
      <c r="C550" s="1035" t="s">
        <v>1871</v>
      </c>
      <c r="D550" s="1036" t="s">
        <v>1733</v>
      </c>
      <c r="E550" s="1037" t="s">
        <v>1872</v>
      </c>
      <c r="F550" s="1038">
        <v>0</v>
      </c>
    </row>
    <row r="551" spans="1:6" x14ac:dyDescent="0.25">
      <c r="A551" s="1028">
        <v>540</v>
      </c>
      <c r="B551" s="1034" t="s">
        <v>1884</v>
      </c>
      <c r="C551" s="1035" t="s">
        <v>1871</v>
      </c>
      <c r="D551" s="1036" t="s">
        <v>1733</v>
      </c>
      <c r="E551" s="1037" t="s">
        <v>1872</v>
      </c>
      <c r="F551" s="1038">
        <v>0</v>
      </c>
    </row>
    <row r="552" spans="1:6" x14ac:dyDescent="0.25">
      <c r="A552" s="1028">
        <v>541</v>
      </c>
      <c r="B552" s="1034" t="s">
        <v>1885</v>
      </c>
      <c r="C552" s="1035" t="s">
        <v>1871</v>
      </c>
      <c r="D552" s="1036" t="s">
        <v>1733</v>
      </c>
      <c r="E552" s="1037" t="s">
        <v>1872</v>
      </c>
      <c r="F552" s="1038">
        <v>0</v>
      </c>
    </row>
    <row r="553" spans="1:6" x14ac:dyDescent="0.25">
      <c r="A553" s="1028">
        <v>542</v>
      </c>
      <c r="B553" s="1034" t="s">
        <v>1886</v>
      </c>
      <c r="C553" s="1035" t="s">
        <v>1871</v>
      </c>
      <c r="D553" s="1036" t="s">
        <v>1733</v>
      </c>
      <c r="E553" s="1037" t="s">
        <v>1872</v>
      </c>
      <c r="F553" s="1038">
        <v>0</v>
      </c>
    </row>
    <row r="554" spans="1:6" x14ac:dyDescent="0.25">
      <c r="A554" s="1028">
        <v>543</v>
      </c>
      <c r="B554" s="1034" t="s">
        <v>1887</v>
      </c>
      <c r="C554" s="1035" t="s">
        <v>1871</v>
      </c>
      <c r="D554" s="1036" t="s">
        <v>1733</v>
      </c>
      <c r="E554" s="1037" t="s">
        <v>1872</v>
      </c>
      <c r="F554" s="1038">
        <v>0</v>
      </c>
    </row>
    <row r="555" spans="1:6" x14ac:dyDescent="0.25">
      <c r="A555" s="1028">
        <v>544</v>
      </c>
      <c r="B555" s="1034" t="s">
        <v>1888</v>
      </c>
      <c r="C555" s="1035" t="s">
        <v>1871</v>
      </c>
      <c r="D555" s="1036" t="s">
        <v>1733</v>
      </c>
      <c r="E555" s="1037" t="s">
        <v>1872</v>
      </c>
      <c r="F555" s="1038">
        <v>0</v>
      </c>
    </row>
    <row r="556" spans="1:6" x14ac:dyDescent="0.25">
      <c r="A556" s="1028">
        <v>545</v>
      </c>
      <c r="B556" s="1034" t="s">
        <v>1889</v>
      </c>
      <c r="C556" s="1035" t="s">
        <v>1871</v>
      </c>
      <c r="D556" s="1036" t="s">
        <v>1733</v>
      </c>
      <c r="E556" s="1037" t="s">
        <v>1872</v>
      </c>
      <c r="F556" s="1038">
        <v>0</v>
      </c>
    </row>
    <row r="557" spans="1:6" x14ac:dyDescent="0.25">
      <c r="A557" s="1028">
        <v>546</v>
      </c>
      <c r="B557" s="1034" t="s">
        <v>1890</v>
      </c>
      <c r="C557" s="1035" t="s">
        <v>1871</v>
      </c>
      <c r="D557" s="1036" t="s">
        <v>1733</v>
      </c>
      <c r="E557" s="1037" t="s">
        <v>1872</v>
      </c>
      <c r="F557" s="1038">
        <v>0</v>
      </c>
    </row>
    <row r="558" spans="1:6" x14ac:dyDescent="0.25">
      <c r="A558" s="1028">
        <v>547</v>
      </c>
      <c r="B558" s="1034" t="s">
        <v>1891</v>
      </c>
      <c r="C558" s="1035" t="s">
        <v>1871</v>
      </c>
      <c r="D558" s="1036" t="s">
        <v>1733</v>
      </c>
      <c r="E558" s="1037" t="s">
        <v>1872</v>
      </c>
      <c r="F558" s="1038">
        <v>0</v>
      </c>
    </row>
    <row r="559" spans="1:6" x14ac:dyDescent="0.25">
      <c r="A559" s="1028">
        <v>548</v>
      </c>
      <c r="B559" s="1034" t="s">
        <v>1892</v>
      </c>
      <c r="C559" s="1035" t="s">
        <v>1871</v>
      </c>
      <c r="D559" s="1036" t="s">
        <v>1733</v>
      </c>
      <c r="E559" s="1037" t="s">
        <v>1872</v>
      </c>
      <c r="F559" s="1038">
        <v>0</v>
      </c>
    </row>
    <row r="560" spans="1:6" x14ac:dyDescent="0.25">
      <c r="A560" s="1028">
        <v>549</v>
      </c>
      <c r="B560" s="1034" t="s">
        <v>1893</v>
      </c>
      <c r="C560" s="1035" t="s">
        <v>1871</v>
      </c>
      <c r="D560" s="1036" t="s">
        <v>1733</v>
      </c>
      <c r="E560" s="1037" t="s">
        <v>1872</v>
      </c>
      <c r="F560" s="1038">
        <v>0</v>
      </c>
    </row>
    <row r="561" spans="1:6" x14ac:dyDescent="0.25">
      <c r="A561" s="1028">
        <v>550</v>
      </c>
      <c r="B561" s="1034" t="s">
        <v>1894</v>
      </c>
      <c r="C561" s="1035" t="s">
        <v>1871</v>
      </c>
      <c r="D561" s="1036" t="s">
        <v>1733</v>
      </c>
      <c r="E561" s="1037" t="s">
        <v>1872</v>
      </c>
      <c r="F561" s="1038">
        <v>0</v>
      </c>
    </row>
    <row r="562" spans="1:6" x14ac:dyDescent="0.25">
      <c r="A562" s="1028">
        <v>551</v>
      </c>
      <c r="B562" s="1034" t="s">
        <v>1895</v>
      </c>
      <c r="C562" s="1035" t="s">
        <v>1871</v>
      </c>
      <c r="D562" s="1036" t="s">
        <v>1733</v>
      </c>
      <c r="E562" s="1037" t="s">
        <v>1872</v>
      </c>
      <c r="F562" s="1038">
        <v>0</v>
      </c>
    </row>
    <row r="563" spans="1:6" x14ac:dyDescent="0.25">
      <c r="A563" s="1028">
        <v>552</v>
      </c>
      <c r="B563" s="1034" t="s">
        <v>1896</v>
      </c>
      <c r="C563" s="1035" t="s">
        <v>1871</v>
      </c>
      <c r="D563" s="1036" t="s">
        <v>1733</v>
      </c>
      <c r="E563" s="1037" t="s">
        <v>1872</v>
      </c>
      <c r="F563" s="1038">
        <v>0</v>
      </c>
    </row>
    <row r="564" spans="1:6" x14ac:dyDescent="0.25">
      <c r="A564" s="1028">
        <v>553</v>
      </c>
      <c r="B564" s="1034" t="s">
        <v>1897</v>
      </c>
      <c r="C564" s="1035" t="s">
        <v>1871</v>
      </c>
      <c r="D564" s="1036" t="s">
        <v>1733</v>
      </c>
      <c r="E564" s="1037" t="s">
        <v>1872</v>
      </c>
      <c r="F564" s="1038">
        <v>0</v>
      </c>
    </row>
    <row r="565" spans="1:6" x14ac:dyDescent="0.25">
      <c r="A565" s="1028">
        <v>554</v>
      </c>
      <c r="B565" s="1034" t="s">
        <v>1898</v>
      </c>
      <c r="C565" s="1035" t="s">
        <v>1871</v>
      </c>
      <c r="D565" s="1036" t="s">
        <v>1733</v>
      </c>
      <c r="E565" s="1037" t="s">
        <v>1872</v>
      </c>
      <c r="F565" s="1038">
        <v>0</v>
      </c>
    </row>
    <row r="566" spans="1:6" x14ac:dyDescent="0.25">
      <c r="A566" s="1028">
        <v>555</v>
      </c>
      <c r="B566" s="1034" t="s">
        <v>1899</v>
      </c>
      <c r="C566" s="1035" t="s">
        <v>1871</v>
      </c>
      <c r="D566" s="1036" t="s">
        <v>1733</v>
      </c>
      <c r="E566" s="1037" t="s">
        <v>1872</v>
      </c>
      <c r="F566" s="1038">
        <v>0</v>
      </c>
    </row>
    <row r="567" spans="1:6" x14ac:dyDescent="0.25">
      <c r="A567" s="1028">
        <v>556</v>
      </c>
      <c r="B567" s="1034" t="s">
        <v>1900</v>
      </c>
      <c r="C567" s="1035" t="s">
        <v>1871</v>
      </c>
      <c r="D567" s="1036" t="s">
        <v>1733</v>
      </c>
      <c r="E567" s="1037" t="s">
        <v>1872</v>
      </c>
      <c r="F567" s="1038">
        <v>0</v>
      </c>
    </row>
    <row r="568" spans="1:6" x14ac:dyDescent="0.25">
      <c r="A568" s="1028">
        <v>557</v>
      </c>
      <c r="B568" s="1034" t="s">
        <v>1901</v>
      </c>
      <c r="C568" s="1035" t="s">
        <v>1871</v>
      </c>
      <c r="D568" s="1036" t="s">
        <v>1733</v>
      </c>
      <c r="E568" s="1037" t="s">
        <v>1872</v>
      </c>
      <c r="F568" s="1038">
        <v>0</v>
      </c>
    </row>
    <row r="569" spans="1:6" x14ac:dyDescent="0.25">
      <c r="A569" s="1028">
        <v>558</v>
      </c>
      <c r="B569" s="1034" t="s">
        <v>1902</v>
      </c>
      <c r="C569" s="1035" t="s">
        <v>1871</v>
      </c>
      <c r="D569" s="1036" t="s">
        <v>1733</v>
      </c>
      <c r="E569" s="1037" t="s">
        <v>1872</v>
      </c>
      <c r="F569" s="1038">
        <v>0</v>
      </c>
    </row>
    <row r="570" spans="1:6" x14ac:dyDescent="0.25">
      <c r="A570" s="1028">
        <v>559</v>
      </c>
      <c r="B570" s="1034" t="s">
        <v>1903</v>
      </c>
      <c r="C570" s="1035" t="s">
        <v>1871</v>
      </c>
      <c r="D570" s="1036" t="s">
        <v>1733</v>
      </c>
      <c r="E570" s="1037" t="s">
        <v>1872</v>
      </c>
      <c r="F570" s="1038">
        <v>0</v>
      </c>
    </row>
    <row r="571" spans="1:6" x14ac:dyDescent="0.25">
      <c r="A571" s="1028">
        <v>560</v>
      </c>
      <c r="B571" s="1034" t="s">
        <v>1904</v>
      </c>
      <c r="C571" s="1035" t="s">
        <v>1871</v>
      </c>
      <c r="D571" s="1036" t="s">
        <v>1733</v>
      </c>
      <c r="E571" s="1037" t="s">
        <v>1872</v>
      </c>
      <c r="F571" s="1038">
        <v>0</v>
      </c>
    </row>
    <row r="572" spans="1:6" x14ac:dyDescent="0.25">
      <c r="A572" s="1028">
        <v>561</v>
      </c>
      <c r="B572" s="1034" t="s">
        <v>1905</v>
      </c>
      <c r="C572" s="1035" t="s">
        <v>1871</v>
      </c>
      <c r="D572" s="1036" t="s">
        <v>1733</v>
      </c>
      <c r="E572" s="1037" t="s">
        <v>1872</v>
      </c>
      <c r="F572" s="1038">
        <v>0</v>
      </c>
    </row>
    <row r="573" spans="1:6" x14ac:dyDescent="0.25">
      <c r="A573" s="1028">
        <v>562</v>
      </c>
      <c r="B573" s="1034" t="s">
        <v>1906</v>
      </c>
      <c r="C573" s="1035" t="s">
        <v>1871</v>
      </c>
      <c r="D573" s="1036" t="s">
        <v>1733</v>
      </c>
      <c r="E573" s="1037" t="s">
        <v>1872</v>
      </c>
      <c r="F573" s="1038">
        <v>0</v>
      </c>
    </row>
    <row r="574" spans="1:6" x14ac:dyDescent="0.25">
      <c r="A574" s="1028">
        <v>563</v>
      </c>
      <c r="B574" s="1034" t="s">
        <v>1907</v>
      </c>
      <c r="C574" s="1035" t="s">
        <v>1871</v>
      </c>
      <c r="D574" s="1036" t="s">
        <v>1733</v>
      </c>
      <c r="E574" s="1037" t="s">
        <v>1872</v>
      </c>
      <c r="F574" s="1038">
        <v>0</v>
      </c>
    </row>
    <row r="575" spans="1:6" x14ac:dyDescent="0.25">
      <c r="A575" s="1028">
        <v>564</v>
      </c>
      <c r="B575" s="1034" t="s">
        <v>1908</v>
      </c>
      <c r="C575" s="1035" t="s">
        <v>1871</v>
      </c>
      <c r="D575" s="1036" t="s">
        <v>1733</v>
      </c>
      <c r="E575" s="1037" t="s">
        <v>1872</v>
      </c>
      <c r="F575" s="1038">
        <v>0</v>
      </c>
    </row>
    <row r="576" spans="1:6" x14ac:dyDescent="0.25">
      <c r="A576" s="1028">
        <v>565</v>
      </c>
      <c r="B576" s="1034" t="s">
        <v>1909</v>
      </c>
      <c r="C576" s="1035" t="s">
        <v>1871</v>
      </c>
      <c r="D576" s="1036" t="s">
        <v>1733</v>
      </c>
      <c r="E576" s="1037" t="s">
        <v>1872</v>
      </c>
      <c r="F576" s="1038">
        <v>0</v>
      </c>
    </row>
    <row r="577" spans="1:6" x14ac:dyDescent="0.25">
      <c r="A577" s="1028">
        <v>566</v>
      </c>
      <c r="B577" s="1034" t="s">
        <v>1910</v>
      </c>
      <c r="C577" s="1035" t="s">
        <v>1871</v>
      </c>
      <c r="D577" s="1036" t="s">
        <v>1733</v>
      </c>
      <c r="E577" s="1037" t="s">
        <v>1872</v>
      </c>
      <c r="F577" s="1038">
        <v>0</v>
      </c>
    </row>
    <row r="578" spans="1:6" x14ac:dyDescent="0.25">
      <c r="A578" s="1028">
        <v>567</v>
      </c>
      <c r="B578" s="1034" t="s">
        <v>1911</v>
      </c>
      <c r="C578" s="1035" t="s">
        <v>1871</v>
      </c>
      <c r="D578" s="1036" t="s">
        <v>1733</v>
      </c>
      <c r="E578" s="1037" t="s">
        <v>1872</v>
      </c>
      <c r="F578" s="1038">
        <v>0</v>
      </c>
    </row>
    <row r="579" spans="1:6" x14ac:dyDescent="0.25">
      <c r="A579" s="1028">
        <v>568</v>
      </c>
      <c r="B579" s="1034" t="s">
        <v>1912</v>
      </c>
      <c r="C579" s="1035" t="s">
        <v>1871</v>
      </c>
      <c r="D579" s="1036" t="s">
        <v>1733</v>
      </c>
      <c r="E579" s="1037" t="s">
        <v>1872</v>
      </c>
      <c r="F579" s="1038">
        <v>0</v>
      </c>
    </row>
    <row r="580" spans="1:6" x14ac:dyDescent="0.25">
      <c r="A580" s="1028">
        <v>569</v>
      </c>
      <c r="B580" s="1034" t="s">
        <v>1913</v>
      </c>
      <c r="C580" s="1035" t="s">
        <v>1871</v>
      </c>
      <c r="D580" s="1036" t="s">
        <v>1733</v>
      </c>
      <c r="E580" s="1037" t="s">
        <v>1872</v>
      </c>
      <c r="F580" s="1038">
        <v>0</v>
      </c>
    </row>
    <row r="581" spans="1:6" x14ac:dyDescent="0.25">
      <c r="A581" s="1028">
        <v>570</v>
      </c>
      <c r="B581" s="1034" t="s">
        <v>1914</v>
      </c>
      <c r="C581" s="1035" t="s">
        <v>1871</v>
      </c>
      <c r="D581" s="1036" t="s">
        <v>1733</v>
      </c>
      <c r="E581" s="1037" t="s">
        <v>1872</v>
      </c>
      <c r="F581" s="1038">
        <v>0</v>
      </c>
    </row>
    <row r="582" spans="1:6" x14ac:dyDescent="0.25">
      <c r="A582" s="1028">
        <v>571</v>
      </c>
      <c r="B582" s="1034" t="s">
        <v>1915</v>
      </c>
      <c r="C582" s="1035" t="s">
        <v>1871</v>
      </c>
      <c r="D582" s="1036" t="s">
        <v>1733</v>
      </c>
      <c r="E582" s="1037" t="s">
        <v>1872</v>
      </c>
      <c r="F582" s="1038">
        <v>0</v>
      </c>
    </row>
    <row r="583" spans="1:6" x14ac:dyDescent="0.25">
      <c r="A583" s="1028">
        <v>572</v>
      </c>
      <c r="B583" s="1034" t="s">
        <v>1916</v>
      </c>
      <c r="C583" s="1035" t="s">
        <v>1871</v>
      </c>
      <c r="D583" s="1036" t="s">
        <v>1733</v>
      </c>
      <c r="E583" s="1037" t="s">
        <v>1872</v>
      </c>
      <c r="F583" s="1038">
        <v>0</v>
      </c>
    </row>
    <row r="584" spans="1:6" x14ac:dyDescent="0.25">
      <c r="A584" s="1028">
        <v>573</v>
      </c>
      <c r="B584" s="1034" t="s">
        <v>1917</v>
      </c>
      <c r="C584" s="1035" t="s">
        <v>1871</v>
      </c>
      <c r="D584" s="1036" t="s">
        <v>1733</v>
      </c>
      <c r="E584" s="1037" t="s">
        <v>1872</v>
      </c>
      <c r="F584" s="1038">
        <v>0</v>
      </c>
    </row>
    <row r="585" spans="1:6" x14ac:dyDescent="0.25">
      <c r="A585" s="1028">
        <v>574</v>
      </c>
      <c r="B585" s="1034" t="s">
        <v>1918</v>
      </c>
      <c r="C585" s="1035" t="s">
        <v>1871</v>
      </c>
      <c r="D585" s="1036" t="s">
        <v>1733</v>
      </c>
      <c r="E585" s="1037" t="s">
        <v>1872</v>
      </c>
      <c r="F585" s="1038">
        <v>0</v>
      </c>
    </row>
    <row r="586" spans="1:6" x14ac:dyDescent="0.25">
      <c r="A586" s="1028">
        <v>575</v>
      </c>
      <c r="B586" s="1034" t="s">
        <v>1919</v>
      </c>
      <c r="C586" s="1035" t="s">
        <v>1871</v>
      </c>
      <c r="D586" s="1036" t="s">
        <v>1733</v>
      </c>
      <c r="E586" s="1037" t="s">
        <v>1872</v>
      </c>
      <c r="F586" s="1038">
        <v>0</v>
      </c>
    </row>
    <row r="587" spans="1:6" x14ac:dyDescent="0.25">
      <c r="A587" s="1028">
        <v>576</v>
      </c>
      <c r="B587" s="1034" t="s">
        <v>1920</v>
      </c>
      <c r="C587" s="1035" t="s">
        <v>1871</v>
      </c>
      <c r="D587" s="1036" t="s">
        <v>1733</v>
      </c>
      <c r="E587" s="1037" t="s">
        <v>1872</v>
      </c>
      <c r="F587" s="1038">
        <v>0</v>
      </c>
    </row>
    <row r="588" spans="1:6" x14ac:dyDescent="0.25">
      <c r="A588" s="1028">
        <v>577</v>
      </c>
      <c r="B588" s="1034" t="s">
        <v>1921</v>
      </c>
      <c r="C588" s="1035" t="s">
        <v>1871</v>
      </c>
      <c r="D588" s="1036" t="s">
        <v>1733</v>
      </c>
      <c r="E588" s="1037" t="s">
        <v>1872</v>
      </c>
      <c r="F588" s="1038">
        <v>0</v>
      </c>
    </row>
    <row r="589" spans="1:6" x14ac:dyDescent="0.25">
      <c r="A589" s="1028">
        <v>578</v>
      </c>
      <c r="B589" s="1034" t="s">
        <v>1922</v>
      </c>
      <c r="C589" s="1035" t="s">
        <v>1871</v>
      </c>
      <c r="D589" s="1036" t="s">
        <v>1733</v>
      </c>
      <c r="E589" s="1037" t="s">
        <v>1872</v>
      </c>
      <c r="F589" s="1038">
        <v>0</v>
      </c>
    </row>
    <row r="590" spans="1:6" x14ac:dyDescent="0.25">
      <c r="A590" s="1028">
        <v>579</v>
      </c>
      <c r="B590" s="1034" t="s">
        <v>1923</v>
      </c>
      <c r="C590" s="1035" t="s">
        <v>1871</v>
      </c>
      <c r="D590" s="1036" t="s">
        <v>1733</v>
      </c>
      <c r="E590" s="1037" t="s">
        <v>1872</v>
      </c>
      <c r="F590" s="1038">
        <v>0</v>
      </c>
    </row>
    <row r="591" spans="1:6" x14ac:dyDescent="0.25">
      <c r="A591" s="1028">
        <v>580</v>
      </c>
      <c r="B591" s="1034" t="s">
        <v>1924</v>
      </c>
      <c r="C591" s="1035" t="s">
        <v>1871</v>
      </c>
      <c r="D591" s="1036" t="s">
        <v>1733</v>
      </c>
      <c r="E591" s="1037" t="s">
        <v>1872</v>
      </c>
      <c r="F591" s="1038">
        <v>0</v>
      </c>
    </row>
    <row r="592" spans="1:6" x14ac:dyDescent="0.25">
      <c r="A592" s="1028">
        <v>581</v>
      </c>
      <c r="B592" s="1034" t="s">
        <v>1925</v>
      </c>
      <c r="C592" s="1035" t="s">
        <v>1871</v>
      </c>
      <c r="D592" s="1036" t="s">
        <v>1733</v>
      </c>
      <c r="E592" s="1037" t="s">
        <v>1872</v>
      </c>
      <c r="F592" s="1038">
        <v>0</v>
      </c>
    </row>
    <row r="593" spans="1:6" x14ac:dyDescent="0.25">
      <c r="A593" s="1028">
        <v>582</v>
      </c>
      <c r="B593" s="1034" t="s">
        <v>1926</v>
      </c>
      <c r="C593" s="1035" t="s">
        <v>1871</v>
      </c>
      <c r="D593" s="1036" t="s">
        <v>1733</v>
      </c>
      <c r="E593" s="1037" t="s">
        <v>1872</v>
      </c>
      <c r="F593" s="1038">
        <v>0</v>
      </c>
    </row>
    <row r="594" spans="1:6" x14ac:dyDescent="0.25">
      <c r="A594" s="1028">
        <v>583</v>
      </c>
      <c r="B594" s="1034" t="s">
        <v>1927</v>
      </c>
      <c r="C594" s="1035" t="s">
        <v>1871</v>
      </c>
      <c r="D594" s="1036" t="s">
        <v>1733</v>
      </c>
      <c r="E594" s="1037" t="s">
        <v>1872</v>
      </c>
      <c r="F594" s="1038">
        <v>0</v>
      </c>
    </row>
    <row r="595" spans="1:6" x14ac:dyDescent="0.25">
      <c r="A595" s="1028">
        <v>584</v>
      </c>
      <c r="B595" s="1034" t="s">
        <v>1928</v>
      </c>
      <c r="C595" s="1035" t="s">
        <v>1871</v>
      </c>
      <c r="D595" s="1036" t="s">
        <v>1733</v>
      </c>
      <c r="E595" s="1037" t="s">
        <v>1872</v>
      </c>
      <c r="F595" s="1038">
        <v>0</v>
      </c>
    </row>
    <row r="596" spans="1:6" x14ac:dyDescent="0.25">
      <c r="A596" s="1028">
        <v>585</v>
      </c>
      <c r="B596" s="1034" t="s">
        <v>1929</v>
      </c>
      <c r="C596" s="1035" t="s">
        <v>1871</v>
      </c>
      <c r="D596" s="1036" t="s">
        <v>1733</v>
      </c>
      <c r="E596" s="1037" t="s">
        <v>1872</v>
      </c>
      <c r="F596" s="1038">
        <v>0</v>
      </c>
    </row>
    <row r="597" spans="1:6" x14ac:dyDescent="0.25">
      <c r="A597" s="1028">
        <v>586</v>
      </c>
      <c r="B597" s="1034" t="s">
        <v>1930</v>
      </c>
      <c r="C597" s="1035" t="s">
        <v>1871</v>
      </c>
      <c r="D597" s="1036" t="s">
        <v>1733</v>
      </c>
      <c r="E597" s="1037" t="s">
        <v>1872</v>
      </c>
      <c r="F597" s="1038">
        <v>0</v>
      </c>
    </row>
    <row r="598" spans="1:6" x14ac:dyDescent="0.25">
      <c r="A598" s="1028">
        <v>587</v>
      </c>
      <c r="B598" s="1034" t="s">
        <v>1931</v>
      </c>
      <c r="C598" s="1035" t="s">
        <v>1871</v>
      </c>
      <c r="D598" s="1036" t="s">
        <v>1733</v>
      </c>
      <c r="E598" s="1037" t="s">
        <v>1872</v>
      </c>
      <c r="F598" s="1038">
        <v>0</v>
      </c>
    </row>
    <row r="599" spans="1:6" x14ac:dyDescent="0.25">
      <c r="A599" s="1028">
        <v>588</v>
      </c>
      <c r="B599" s="1034" t="s">
        <v>1932</v>
      </c>
      <c r="C599" s="1035" t="s">
        <v>1871</v>
      </c>
      <c r="D599" s="1036" t="s">
        <v>1733</v>
      </c>
      <c r="E599" s="1037" t="s">
        <v>1872</v>
      </c>
      <c r="F599" s="1038">
        <v>0</v>
      </c>
    </row>
    <row r="600" spans="1:6" x14ac:dyDescent="0.25">
      <c r="A600" s="1028">
        <v>589</v>
      </c>
      <c r="B600" s="1034" t="s">
        <v>1933</v>
      </c>
      <c r="C600" s="1035" t="s">
        <v>1871</v>
      </c>
      <c r="D600" s="1036" t="s">
        <v>1733</v>
      </c>
      <c r="E600" s="1037" t="s">
        <v>1872</v>
      </c>
      <c r="F600" s="1038">
        <v>0</v>
      </c>
    </row>
    <row r="601" spans="1:6" x14ac:dyDescent="0.25">
      <c r="A601" s="1028">
        <v>590</v>
      </c>
      <c r="B601" s="1034" t="s">
        <v>1934</v>
      </c>
      <c r="C601" s="1035" t="s">
        <v>1871</v>
      </c>
      <c r="D601" s="1036" t="s">
        <v>1733</v>
      </c>
      <c r="E601" s="1037" t="s">
        <v>1872</v>
      </c>
      <c r="F601" s="1038">
        <v>0</v>
      </c>
    </row>
    <row r="602" spans="1:6" x14ac:dyDescent="0.25">
      <c r="A602" s="1028">
        <v>591</v>
      </c>
      <c r="B602" s="1034" t="s">
        <v>1935</v>
      </c>
      <c r="C602" s="1035" t="s">
        <v>1871</v>
      </c>
      <c r="D602" s="1036" t="s">
        <v>1733</v>
      </c>
      <c r="E602" s="1037" t="s">
        <v>1872</v>
      </c>
      <c r="F602" s="1038">
        <v>0</v>
      </c>
    </row>
    <row r="603" spans="1:6" x14ac:dyDescent="0.25">
      <c r="A603" s="1028">
        <v>592</v>
      </c>
      <c r="B603" s="1034" t="s">
        <v>1936</v>
      </c>
      <c r="C603" s="1035" t="s">
        <v>1871</v>
      </c>
      <c r="D603" s="1036" t="s">
        <v>1733</v>
      </c>
      <c r="E603" s="1037" t="s">
        <v>1872</v>
      </c>
      <c r="F603" s="1038">
        <v>0</v>
      </c>
    </row>
    <row r="604" spans="1:6" x14ac:dyDescent="0.25">
      <c r="A604" s="1028">
        <v>593</v>
      </c>
      <c r="B604" s="1034" t="s">
        <v>1937</v>
      </c>
      <c r="C604" s="1035" t="s">
        <v>1871</v>
      </c>
      <c r="D604" s="1036" t="s">
        <v>1733</v>
      </c>
      <c r="E604" s="1037" t="s">
        <v>1872</v>
      </c>
      <c r="F604" s="1038">
        <v>0</v>
      </c>
    </row>
    <row r="605" spans="1:6" x14ac:dyDescent="0.25">
      <c r="A605" s="1028">
        <v>594</v>
      </c>
      <c r="B605" s="1034" t="s">
        <v>1938</v>
      </c>
      <c r="C605" s="1035" t="s">
        <v>1871</v>
      </c>
      <c r="D605" s="1036" t="s">
        <v>1733</v>
      </c>
      <c r="E605" s="1037" t="s">
        <v>1872</v>
      </c>
      <c r="F605" s="1038">
        <v>0</v>
      </c>
    </row>
    <row r="606" spans="1:6" x14ac:dyDescent="0.25">
      <c r="A606" s="1028">
        <v>595</v>
      </c>
      <c r="B606" s="1034" t="s">
        <v>1939</v>
      </c>
      <c r="C606" s="1035" t="s">
        <v>1871</v>
      </c>
      <c r="D606" s="1036" t="s">
        <v>1733</v>
      </c>
      <c r="E606" s="1037" t="s">
        <v>1872</v>
      </c>
      <c r="F606" s="1038">
        <v>0</v>
      </c>
    </row>
    <row r="607" spans="1:6" x14ac:dyDescent="0.25">
      <c r="A607" s="1028">
        <v>596</v>
      </c>
      <c r="B607" s="1034" t="s">
        <v>1940</v>
      </c>
      <c r="C607" s="1035" t="s">
        <v>1871</v>
      </c>
      <c r="D607" s="1036" t="s">
        <v>1733</v>
      </c>
      <c r="E607" s="1037" t="s">
        <v>1872</v>
      </c>
      <c r="F607" s="1038">
        <v>0</v>
      </c>
    </row>
    <row r="608" spans="1:6" x14ac:dyDescent="0.25">
      <c r="A608" s="1028">
        <v>597</v>
      </c>
      <c r="B608" s="1034" t="s">
        <v>1941</v>
      </c>
      <c r="C608" s="1035" t="s">
        <v>1871</v>
      </c>
      <c r="D608" s="1036" t="s">
        <v>1733</v>
      </c>
      <c r="E608" s="1037" t="s">
        <v>1872</v>
      </c>
      <c r="F608" s="1038">
        <v>0</v>
      </c>
    </row>
    <row r="609" spans="1:6" x14ac:dyDescent="0.25">
      <c r="A609" s="1028">
        <v>598</v>
      </c>
      <c r="B609" s="1034" t="s">
        <v>1942</v>
      </c>
      <c r="C609" s="1035" t="s">
        <v>1871</v>
      </c>
      <c r="D609" s="1036" t="s">
        <v>1733</v>
      </c>
      <c r="E609" s="1037" t="s">
        <v>1872</v>
      </c>
      <c r="F609" s="1038">
        <v>0</v>
      </c>
    </row>
    <row r="610" spans="1:6" x14ac:dyDescent="0.25">
      <c r="A610" s="1028">
        <v>599</v>
      </c>
      <c r="B610" s="1034" t="s">
        <v>1943</v>
      </c>
      <c r="C610" s="1035" t="s">
        <v>1871</v>
      </c>
      <c r="D610" s="1036" t="s">
        <v>1733</v>
      </c>
      <c r="E610" s="1037" t="s">
        <v>1872</v>
      </c>
      <c r="F610" s="1038">
        <v>0</v>
      </c>
    </row>
    <row r="611" spans="1:6" x14ac:dyDescent="0.25">
      <c r="A611" s="1028">
        <v>600</v>
      </c>
      <c r="B611" s="1034" t="s">
        <v>1944</v>
      </c>
      <c r="C611" s="1035" t="s">
        <v>1871</v>
      </c>
      <c r="D611" s="1036" t="s">
        <v>1733</v>
      </c>
      <c r="E611" s="1037" t="s">
        <v>1872</v>
      </c>
      <c r="F611" s="1038">
        <v>0</v>
      </c>
    </row>
    <row r="612" spans="1:6" x14ac:dyDescent="0.25">
      <c r="A612" s="1028">
        <v>601</v>
      </c>
      <c r="B612" s="1034" t="s">
        <v>1945</v>
      </c>
      <c r="C612" s="1035" t="s">
        <v>1871</v>
      </c>
      <c r="D612" s="1036" t="s">
        <v>1733</v>
      </c>
      <c r="E612" s="1037" t="s">
        <v>1872</v>
      </c>
      <c r="F612" s="1038">
        <v>0</v>
      </c>
    </row>
    <row r="613" spans="1:6" x14ac:dyDescent="0.25">
      <c r="A613" s="1028">
        <v>602</v>
      </c>
      <c r="B613" s="1034" t="s">
        <v>1946</v>
      </c>
      <c r="C613" s="1035" t="s">
        <v>1871</v>
      </c>
      <c r="D613" s="1036" t="s">
        <v>1733</v>
      </c>
      <c r="E613" s="1037" t="s">
        <v>1872</v>
      </c>
      <c r="F613" s="1038">
        <v>0</v>
      </c>
    </row>
    <row r="614" spans="1:6" x14ac:dyDescent="0.25">
      <c r="A614" s="1028">
        <v>603</v>
      </c>
      <c r="B614" s="1034" t="s">
        <v>1947</v>
      </c>
      <c r="C614" s="1035" t="s">
        <v>1871</v>
      </c>
      <c r="D614" s="1036" t="s">
        <v>1733</v>
      </c>
      <c r="E614" s="1037" t="s">
        <v>1872</v>
      </c>
      <c r="F614" s="1038">
        <v>0</v>
      </c>
    </row>
    <row r="615" spans="1:6" x14ac:dyDescent="0.25">
      <c r="A615" s="1028">
        <v>604</v>
      </c>
      <c r="B615" s="1034" t="s">
        <v>1948</v>
      </c>
      <c r="C615" s="1035" t="s">
        <v>1871</v>
      </c>
      <c r="D615" s="1036" t="s">
        <v>1733</v>
      </c>
      <c r="E615" s="1037" t="s">
        <v>1872</v>
      </c>
      <c r="F615" s="1038">
        <v>0</v>
      </c>
    </row>
    <row r="616" spans="1:6" x14ac:dyDescent="0.25">
      <c r="A616" s="1028">
        <v>605</v>
      </c>
      <c r="B616" s="1034" t="s">
        <v>1949</v>
      </c>
      <c r="C616" s="1035" t="s">
        <v>1950</v>
      </c>
      <c r="D616" s="1036" t="s">
        <v>1733</v>
      </c>
      <c r="E616" s="1037" t="s">
        <v>1951</v>
      </c>
      <c r="F616" s="1038">
        <v>14099.800000000001</v>
      </c>
    </row>
    <row r="617" spans="1:6" x14ac:dyDescent="0.25">
      <c r="A617" s="1028">
        <v>606</v>
      </c>
      <c r="B617" s="1034" t="s">
        <v>1952</v>
      </c>
      <c r="C617" s="1035" t="s">
        <v>1950</v>
      </c>
      <c r="D617" s="1036" t="s">
        <v>1733</v>
      </c>
      <c r="E617" s="1037" t="s">
        <v>1951</v>
      </c>
      <c r="F617" s="1038">
        <v>14099.800000000001</v>
      </c>
    </row>
    <row r="618" spans="1:6" x14ac:dyDescent="0.25">
      <c r="A618" s="1028">
        <v>607</v>
      </c>
      <c r="B618" s="1034" t="s">
        <v>1953</v>
      </c>
      <c r="C618" s="1035" t="s">
        <v>1950</v>
      </c>
      <c r="D618" s="1036" t="s">
        <v>1733</v>
      </c>
      <c r="E618" s="1037" t="s">
        <v>1951</v>
      </c>
      <c r="F618" s="1038">
        <v>14099.800000000001</v>
      </c>
    </row>
    <row r="619" spans="1:6" x14ac:dyDescent="0.25">
      <c r="A619" s="1028">
        <v>608</v>
      </c>
      <c r="B619" s="1034" t="s">
        <v>1954</v>
      </c>
      <c r="C619" s="1035" t="s">
        <v>1950</v>
      </c>
      <c r="D619" s="1036" t="s">
        <v>1733</v>
      </c>
      <c r="E619" s="1037" t="s">
        <v>1951</v>
      </c>
      <c r="F619" s="1038">
        <v>14099.800000000001</v>
      </c>
    </row>
    <row r="620" spans="1:6" x14ac:dyDescent="0.25">
      <c r="A620" s="1028">
        <v>609</v>
      </c>
      <c r="B620" s="1034" t="s">
        <v>1955</v>
      </c>
      <c r="C620" s="1035" t="s">
        <v>1950</v>
      </c>
      <c r="D620" s="1036" t="s">
        <v>1733</v>
      </c>
      <c r="E620" s="1037" t="s">
        <v>1951</v>
      </c>
      <c r="F620" s="1038">
        <v>14099.800000000001</v>
      </c>
    </row>
    <row r="621" spans="1:6" x14ac:dyDescent="0.25">
      <c r="A621" s="1028">
        <v>610</v>
      </c>
      <c r="B621" s="1034" t="s">
        <v>1956</v>
      </c>
      <c r="C621" s="1035" t="s">
        <v>1950</v>
      </c>
      <c r="D621" s="1036" t="s">
        <v>1733</v>
      </c>
      <c r="E621" s="1037" t="s">
        <v>1951</v>
      </c>
      <c r="F621" s="1038">
        <v>14099.800000000001</v>
      </c>
    </row>
    <row r="622" spans="1:6" x14ac:dyDescent="0.25">
      <c r="A622" s="1028">
        <v>611</v>
      </c>
      <c r="B622" s="1034" t="s">
        <v>1957</v>
      </c>
      <c r="C622" s="1035" t="s">
        <v>1950</v>
      </c>
      <c r="D622" s="1036" t="s">
        <v>1733</v>
      </c>
      <c r="E622" s="1037" t="s">
        <v>1951</v>
      </c>
      <c r="F622" s="1038">
        <v>14099.800000000001</v>
      </c>
    </row>
    <row r="623" spans="1:6" x14ac:dyDescent="0.25">
      <c r="A623" s="1028">
        <v>612</v>
      </c>
      <c r="B623" s="1034" t="s">
        <v>1958</v>
      </c>
      <c r="C623" s="1035" t="s">
        <v>1950</v>
      </c>
      <c r="D623" s="1036" t="s">
        <v>1733</v>
      </c>
      <c r="E623" s="1037" t="s">
        <v>1951</v>
      </c>
      <c r="F623" s="1038">
        <v>14099.800000000001</v>
      </c>
    </row>
    <row r="624" spans="1:6" x14ac:dyDescent="0.25">
      <c r="A624" s="1028">
        <v>613</v>
      </c>
      <c r="B624" s="1034" t="s">
        <v>1959</v>
      </c>
      <c r="C624" s="1035" t="s">
        <v>1950</v>
      </c>
      <c r="D624" s="1036" t="s">
        <v>1733</v>
      </c>
      <c r="E624" s="1037" t="s">
        <v>1951</v>
      </c>
      <c r="F624" s="1038">
        <v>14099.800000000001</v>
      </c>
    </row>
    <row r="625" spans="1:6" x14ac:dyDescent="0.25">
      <c r="A625" s="1028">
        <v>614</v>
      </c>
      <c r="B625" s="1034" t="s">
        <v>1960</v>
      </c>
      <c r="C625" s="1035" t="s">
        <v>1950</v>
      </c>
      <c r="D625" s="1036" t="s">
        <v>1733</v>
      </c>
      <c r="E625" s="1037" t="s">
        <v>1951</v>
      </c>
      <c r="F625" s="1038">
        <v>14099.800000000001</v>
      </c>
    </row>
    <row r="626" spans="1:6" x14ac:dyDescent="0.25">
      <c r="A626" s="1028">
        <v>615</v>
      </c>
      <c r="B626" s="1034" t="s">
        <v>1961</v>
      </c>
      <c r="C626" s="1035" t="s">
        <v>1950</v>
      </c>
      <c r="D626" s="1036" t="s">
        <v>1733</v>
      </c>
      <c r="E626" s="1037" t="s">
        <v>1951</v>
      </c>
      <c r="F626" s="1038">
        <v>14099.800000000001</v>
      </c>
    </row>
    <row r="627" spans="1:6" x14ac:dyDescent="0.25">
      <c r="A627" s="1028">
        <v>616</v>
      </c>
      <c r="B627" s="1034" t="s">
        <v>1962</v>
      </c>
      <c r="C627" s="1035" t="s">
        <v>1950</v>
      </c>
      <c r="D627" s="1036" t="s">
        <v>1733</v>
      </c>
      <c r="E627" s="1037" t="s">
        <v>1951</v>
      </c>
      <c r="F627" s="1038">
        <v>14099.800000000001</v>
      </c>
    </row>
    <row r="628" spans="1:6" x14ac:dyDescent="0.25">
      <c r="A628" s="1028">
        <v>617</v>
      </c>
      <c r="B628" s="1034" t="s">
        <v>1963</v>
      </c>
      <c r="C628" s="1035" t="s">
        <v>1950</v>
      </c>
      <c r="D628" s="1036" t="s">
        <v>1733</v>
      </c>
      <c r="E628" s="1037" t="s">
        <v>1951</v>
      </c>
      <c r="F628" s="1038">
        <v>14099.800000000001</v>
      </c>
    </row>
    <row r="629" spans="1:6" x14ac:dyDescent="0.25">
      <c r="A629" s="1028">
        <v>618</v>
      </c>
      <c r="B629" s="1034" t="s">
        <v>1964</v>
      </c>
      <c r="C629" s="1035" t="s">
        <v>1950</v>
      </c>
      <c r="D629" s="1036" t="s">
        <v>1733</v>
      </c>
      <c r="E629" s="1037" t="s">
        <v>1951</v>
      </c>
      <c r="F629" s="1038">
        <v>14099.800000000001</v>
      </c>
    </row>
    <row r="630" spans="1:6" x14ac:dyDescent="0.25">
      <c r="A630" s="1028">
        <v>619</v>
      </c>
      <c r="B630" s="1034" t="s">
        <v>1965</v>
      </c>
      <c r="C630" s="1035" t="s">
        <v>1950</v>
      </c>
      <c r="D630" s="1036" t="s">
        <v>1733</v>
      </c>
      <c r="E630" s="1037" t="s">
        <v>1951</v>
      </c>
      <c r="F630" s="1038">
        <v>14099.800000000001</v>
      </c>
    </row>
    <row r="631" spans="1:6" x14ac:dyDescent="0.25">
      <c r="A631" s="1028">
        <v>620</v>
      </c>
      <c r="B631" s="1034" t="s">
        <v>1966</v>
      </c>
      <c r="C631" s="1035" t="s">
        <v>1950</v>
      </c>
      <c r="D631" s="1036" t="s">
        <v>1733</v>
      </c>
      <c r="E631" s="1037" t="s">
        <v>1951</v>
      </c>
      <c r="F631" s="1038">
        <v>14099.800000000001</v>
      </c>
    </row>
    <row r="632" spans="1:6" x14ac:dyDescent="0.25">
      <c r="A632" s="1028">
        <v>621</v>
      </c>
      <c r="B632" s="1034" t="s">
        <v>1967</v>
      </c>
      <c r="C632" s="1035" t="s">
        <v>1950</v>
      </c>
      <c r="D632" s="1036" t="s">
        <v>1733</v>
      </c>
      <c r="E632" s="1037" t="s">
        <v>1951</v>
      </c>
      <c r="F632" s="1038">
        <v>14099.800000000001</v>
      </c>
    </row>
    <row r="633" spans="1:6" x14ac:dyDescent="0.25">
      <c r="A633" s="1028">
        <v>622</v>
      </c>
      <c r="B633" s="1034" t="s">
        <v>1968</v>
      </c>
      <c r="C633" s="1035" t="s">
        <v>1950</v>
      </c>
      <c r="D633" s="1036" t="s">
        <v>1733</v>
      </c>
      <c r="E633" s="1037" t="s">
        <v>1951</v>
      </c>
      <c r="F633" s="1038">
        <v>14099.800000000001</v>
      </c>
    </row>
    <row r="634" spans="1:6" x14ac:dyDescent="0.25">
      <c r="A634" s="1028">
        <v>623</v>
      </c>
      <c r="B634" s="1034" t="s">
        <v>1969</v>
      </c>
      <c r="C634" s="1035" t="s">
        <v>1950</v>
      </c>
      <c r="D634" s="1036" t="s">
        <v>1733</v>
      </c>
      <c r="E634" s="1037" t="s">
        <v>1951</v>
      </c>
      <c r="F634" s="1038">
        <v>14099.800000000001</v>
      </c>
    </row>
    <row r="635" spans="1:6" x14ac:dyDescent="0.25">
      <c r="A635" s="1028">
        <v>624</v>
      </c>
      <c r="B635" s="1034" t="s">
        <v>1970</v>
      </c>
      <c r="C635" s="1035" t="s">
        <v>1950</v>
      </c>
      <c r="D635" s="1036" t="s">
        <v>1733</v>
      </c>
      <c r="E635" s="1037" t="s">
        <v>1951</v>
      </c>
      <c r="F635" s="1038">
        <v>14099.800000000001</v>
      </c>
    </row>
    <row r="636" spans="1:6" x14ac:dyDescent="0.25">
      <c r="A636" s="1028">
        <v>625</v>
      </c>
      <c r="B636" s="1034" t="s">
        <v>1971</v>
      </c>
      <c r="C636" s="1035" t="s">
        <v>1950</v>
      </c>
      <c r="D636" s="1036" t="s">
        <v>1733</v>
      </c>
      <c r="E636" s="1037" t="s">
        <v>1951</v>
      </c>
      <c r="F636" s="1038">
        <v>14099.800000000001</v>
      </c>
    </row>
    <row r="637" spans="1:6" x14ac:dyDescent="0.25">
      <c r="A637" s="1028">
        <v>626</v>
      </c>
      <c r="B637" s="1034" t="s">
        <v>1972</v>
      </c>
      <c r="C637" s="1035" t="s">
        <v>1950</v>
      </c>
      <c r="D637" s="1036" t="s">
        <v>1733</v>
      </c>
      <c r="E637" s="1037" t="s">
        <v>1951</v>
      </c>
      <c r="F637" s="1038">
        <v>14099.800000000001</v>
      </c>
    </row>
    <row r="638" spans="1:6" x14ac:dyDescent="0.25">
      <c r="A638" s="1028">
        <v>627</v>
      </c>
      <c r="B638" s="1034" t="s">
        <v>1973</v>
      </c>
      <c r="C638" s="1035" t="s">
        <v>1950</v>
      </c>
      <c r="D638" s="1036" t="s">
        <v>1733</v>
      </c>
      <c r="E638" s="1037" t="s">
        <v>1951</v>
      </c>
      <c r="F638" s="1038">
        <v>14099.800000000001</v>
      </c>
    </row>
    <row r="639" spans="1:6" x14ac:dyDescent="0.25">
      <c r="A639" s="1028">
        <v>628</v>
      </c>
      <c r="B639" s="1034" t="s">
        <v>1974</v>
      </c>
      <c r="C639" s="1035" t="s">
        <v>1950</v>
      </c>
      <c r="D639" s="1036" t="s">
        <v>1733</v>
      </c>
      <c r="E639" s="1037" t="s">
        <v>1951</v>
      </c>
      <c r="F639" s="1038">
        <v>14099.800000000001</v>
      </c>
    </row>
    <row r="640" spans="1:6" x14ac:dyDescent="0.25">
      <c r="A640" s="1028">
        <v>629</v>
      </c>
      <c r="B640" s="1034" t="s">
        <v>1975</v>
      </c>
      <c r="C640" s="1035" t="s">
        <v>1950</v>
      </c>
      <c r="D640" s="1036" t="s">
        <v>1733</v>
      </c>
      <c r="E640" s="1037" t="s">
        <v>1951</v>
      </c>
      <c r="F640" s="1038">
        <v>14099.800000000001</v>
      </c>
    </row>
    <row r="641" spans="1:6" x14ac:dyDescent="0.25">
      <c r="A641" s="1028">
        <v>630</v>
      </c>
      <c r="B641" s="1034" t="s">
        <v>1976</v>
      </c>
      <c r="C641" s="1035" t="s">
        <v>1950</v>
      </c>
      <c r="D641" s="1036" t="s">
        <v>1733</v>
      </c>
      <c r="E641" s="1037" t="s">
        <v>1951</v>
      </c>
      <c r="F641" s="1038">
        <v>14099.800000000001</v>
      </c>
    </row>
    <row r="642" spans="1:6" x14ac:dyDescent="0.25">
      <c r="A642" s="1028">
        <v>631</v>
      </c>
      <c r="B642" s="1034" t="s">
        <v>1977</v>
      </c>
      <c r="C642" s="1035" t="s">
        <v>1950</v>
      </c>
      <c r="D642" s="1036" t="s">
        <v>1733</v>
      </c>
      <c r="E642" s="1037" t="s">
        <v>1951</v>
      </c>
      <c r="F642" s="1038">
        <v>14099.800000000001</v>
      </c>
    </row>
    <row r="643" spans="1:6" x14ac:dyDescent="0.25">
      <c r="A643" s="1028">
        <v>632</v>
      </c>
      <c r="B643" s="1034" t="s">
        <v>1978</v>
      </c>
      <c r="C643" s="1035" t="s">
        <v>1950</v>
      </c>
      <c r="D643" s="1036" t="s">
        <v>1733</v>
      </c>
      <c r="E643" s="1037" t="s">
        <v>1951</v>
      </c>
      <c r="F643" s="1038">
        <v>14099.800000000001</v>
      </c>
    </row>
    <row r="644" spans="1:6" x14ac:dyDescent="0.25">
      <c r="A644" s="1028">
        <v>633</v>
      </c>
      <c r="B644" s="1034" t="s">
        <v>1979</v>
      </c>
      <c r="C644" s="1035" t="s">
        <v>1950</v>
      </c>
      <c r="D644" s="1036" t="s">
        <v>1733</v>
      </c>
      <c r="E644" s="1037" t="s">
        <v>1951</v>
      </c>
      <c r="F644" s="1038">
        <v>14099.800000000001</v>
      </c>
    </row>
    <row r="645" spans="1:6" x14ac:dyDescent="0.25">
      <c r="A645" s="1028">
        <v>634</v>
      </c>
      <c r="B645" s="1034" t="s">
        <v>1980</v>
      </c>
      <c r="C645" s="1035" t="s">
        <v>1950</v>
      </c>
      <c r="D645" s="1036" t="s">
        <v>1733</v>
      </c>
      <c r="E645" s="1037" t="s">
        <v>1951</v>
      </c>
      <c r="F645" s="1038">
        <v>14099.800000000001</v>
      </c>
    </row>
    <row r="646" spans="1:6" x14ac:dyDescent="0.25">
      <c r="A646" s="1028">
        <v>635</v>
      </c>
      <c r="B646" s="1034" t="s">
        <v>1981</v>
      </c>
      <c r="C646" s="1035" t="s">
        <v>1950</v>
      </c>
      <c r="D646" s="1036" t="s">
        <v>1733</v>
      </c>
      <c r="E646" s="1037" t="s">
        <v>1951</v>
      </c>
      <c r="F646" s="1038">
        <v>14099.800000000001</v>
      </c>
    </row>
    <row r="647" spans="1:6" x14ac:dyDescent="0.25">
      <c r="A647" s="1028">
        <v>636</v>
      </c>
      <c r="B647" s="1034" t="s">
        <v>1982</v>
      </c>
      <c r="C647" s="1035" t="s">
        <v>1950</v>
      </c>
      <c r="D647" s="1036" t="s">
        <v>1733</v>
      </c>
      <c r="E647" s="1037" t="s">
        <v>1951</v>
      </c>
      <c r="F647" s="1038">
        <v>14099.800000000001</v>
      </c>
    </row>
    <row r="648" spans="1:6" x14ac:dyDescent="0.25">
      <c r="A648" s="1028">
        <v>637</v>
      </c>
      <c r="B648" s="1034" t="s">
        <v>1983</v>
      </c>
      <c r="C648" s="1035" t="s">
        <v>1950</v>
      </c>
      <c r="D648" s="1036" t="s">
        <v>1733</v>
      </c>
      <c r="E648" s="1037" t="s">
        <v>1951</v>
      </c>
      <c r="F648" s="1038">
        <v>14099.800000000001</v>
      </c>
    </row>
    <row r="649" spans="1:6" x14ac:dyDescent="0.25">
      <c r="A649" s="1028">
        <v>638</v>
      </c>
      <c r="B649" s="1034" t="s">
        <v>1984</v>
      </c>
      <c r="C649" s="1035" t="s">
        <v>1950</v>
      </c>
      <c r="D649" s="1036" t="s">
        <v>1733</v>
      </c>
      <c r="E649" s="1037" t="s">
        <v>1951</v>
      </c>
      <c r="F649" s="1038">
        <v>14099.800000000001</v>
      </c>
    </row>
    <row r="650" spans="1:6" x14ac:dyDescent="0.25">
      <c r="A650" s="1028">
        <v>639</v>
      </c>
      <c r="B650" s="1034" t="s">
        <v>1985</v>
      </c>
      <c r="C650" s="1035" t="s">
        <v>1950</v>
      </c>
      <c r="D650" s="1036" t="s">
        <v>1733</v>
      </c>
      <c r="E650" s="1037" t="s">
        <v>1951</v>
      </c>
      <c r="F650" s="1038">
        <v>14099.800000000001</v>
      </c>
    </row>
    <row r="651" spans="1:6" x14ac:dyDescent="0.25">
      <c r="A651" s="1028">
        <v>640</v>
      </c>
      <c r="B651" s="1034" t="s">
        <v>1986</v>
      </c>
      <c r="C651" s="1035" t="s">
        <v>1950</v>
      </c>
      <c r="D651" s="1036" t="s">
        <v>1733</v>
      </c>
      <c r="E651" s="1037" t="s">
        <v>1951</v>
      </c>
      <c r="F651" s="1038">
        <v>14099.800000000001</v>
      </c>
    </row>
    <row r="652" spans="1:6" x14ac:dyDescent="0.25">
      <c r="A652" s="1028">
        <v>641</v>
      </c>
      <c r="B652" s="1034" t="s">
        <v>1987</v>
      </c>
      <c r="C652" s="1035" t="s">
        <v>1950</v>
      </c>
      <c r="D652" s="1036" t="s">
        <v>1733</v>
      </c>
      <c r="E652" s="1037" t="s">
        <v>1951</v>
      </c>
      <c r="F652" s="1038">
        <v>14099.800000000001</v>
      </c>
    </row>
    <row r="653" spans="1:6" x14ac:dyDescent="0.25">
      <c r="A653" s="1028">
        <v>642</v>
      </c>
      <c r="B653" s="1034" t="s">
        <v>1988</v>
      </c>
      <c r="C653" s="1035" t="s">
        <v>1950</v>
      </c>
      <c r="D653" s="1036" t="s">
        <v>1733</v>
      </c>
      <c r="E653" s="1037" t="s">
        <v>1951</v>
      </c>
      <c r="F653" s="1038">
        <v>14099.800000000001</v>
      </c>
    </row>
    <row r="654" spans="1:6" x14ac:dyDescent="0.25">
      <c r="A654" s="1028">
        <v>643</v>
      </c>
      <c r="B654" s="1034" t="s">
        <v>1989</v>
      </c>
      <c r="C654" s="1035" t="s">
        <v>1950</v>
      </c>
      <c r="D654" s="1036" t="s">
        <v>1733</v>
      </c>
      <c r="E654" s="1037" t="s">
        <v>1951</v>
      </c>
      <c r="F654" s="1038">
        <v>14099.800000000001</v>
      </c>
    </row>
    <row r="655" spans="1:6" x14ac:dyDescent="0.25">
      <c r="A655" s="1028">
        <v>644</v>
      </c>
      <c r="B655" s="1034" t="s">
        <v>1990</v>
      </c>
      <c r="C655" s="1035" t="s">
        <v>1950</v>
      </c>
      <c r="D655" s="1036" t="s">
        <v>1733</v>
      </c>
      <c r="E655" s="1037" t="s">
        <v>1951</v>
      </c>
      <c r="F655" s="1038">
        <v>14099.800000000001</v>
      </c>
    </row>
    <row r="656" spans="1:6" x14ac:dyDescent="0.25">
      <c r="A656" s="1028">
        <v>645</v>
      </c>
      <c r="B656" s="1034" t="s">
        <v>1991</v>
      </c>
      <c r="C656" s="1035" t="s">
        <v>1950</v>
      </c>
      <c r="D656" s="1036" t="s">
        <v>1733</v>
      </c>
      <c r="E656" s="1037" t="s">
        <v>1951</v>
      </c>
      <c r="F656" s="1038">
        <v>14099.800000000001</v>
      </c>
    </row>
    <row r="657" spans="1:6" x14ac:dyDescent="0.25">
      <c r="A657" s="1028">
        <v>646</v>
      </c>
      <c r="B657" s="1034" t="s">
        <v>1992</v>
      </c>
      <c r="C657" s="1035" t="s">
        <v>1950</v>
      </c>
      <c r="D657" s="1036" t="s">
        <v>1733</v>
      </c>
      <c r="E657" s="1037" t="s">
        <v>1951</v>
      </c>
      <c r="F657" s="1038">
        <v>14099.800000000001</v>
      </c>
    </row>
    <row r="658" spans="1:6" x14ac:dyDescent="0.25">
      <c r="A658" s="1028">
        <v>647</v>
      </c>
      <c r="B658" s="1034" t="s">
        <v>1993</v>
      </c>
      <c r="C658" s="1035" t="s">
        <v>1950</v>
      </c>
      <c r="D658" s="1036" t="s">
        <v>1733</v>
      </c>
      <c r="E658" s="1037" t="s">
        <v>1951</v>
      </c>
      <c r="F658" s="1038">
        <v>14099.800000000001</v>
      </c>
    </row>
    <row r="659" spans="1:6" x14ac:dyDescent="0.25">
      <c r="A659" s="1028">
        <v>648</v>
      </c>
      <c r="B659" s="1034" t="s">
        <v>1994</v>
      </c>
      <c r="C659" s="1035" t="s">
        <v>1950</v>
      </c>
      <c r="D659" s="1036" t="s">
        <v>1733</v>
      </c>
      <c r="E659" s="1037" t="s">
        <v>1951</v>
      </c>
      <c r="F659" s="1038">
        <v>14099.800000000001</v>
      </c>
    </row>
    <row r="660" spans="1:6" x14ac:dyDescent="0.25">
      <c r="A660" s="1028">
        <v>649</v>
      </c>
      <c r="B660" s="1034" t="s">
        <v>1995</v>
      </c>
      <c r="C660" s="1035" t="s">
        <v>1950</v>
      </c>
      <c r="D660" s="1036" t="s">
        <v>1733</v>
      </c>
      <c r="E660" s="1037" t="s">
        <v>1951</v>
      </c>
      <c r="F660" s="1038">
        <v>14099.800000000001</v>
      </c>
    </row>
    <row r="661" spans="1:6" x14ac:dyDescent="0.25">
      <c r="A661" s="1028">
        <v>650</v>
      </c>
      <c r="B661" s="1034" t="s">
        <v>1996</v>
      </c>
      <c r="C661" s="1035" t="s">
        <v>1950</v>
      </c>
      <c r="D661" s="1036" t="s">
        <v>1733</v>
      </c>
      <c r="E661" s="1037" t="s">
        <v>1951</v>
      </c>
      <c r="F661" s="1038">
        <v>14099.800000000001</v>
      </c>
    </row>
    <row r="662" spans="1:6" x14ac:dyDescent="0.25">
      <c r="A662" s="1028">
        <v>651</v>
      </c>
      <c r="B662" s="1034" t="s">
        <v>1997</v>
      </c>
      <c r="C662" s="1035" t="s">
        <v>1950</v>
      </c>
      <c r="D662" s="1036" t="s">
        <v>1733</v>
      </c>
      <c r="E662" s="1037" t="s">
        <v>1951</v>
      </c>
      <c r="F662" s="1038">
        <v>14099.800000000001</v>
      </c>
    </row>
    <row r="663" spans="1:6" x14ac:dyDescent="0.25">
      <c r="A663" s="1028">
        <v>652</v>
      </c>
      <c r="B663" s="1034" t="s">
        <v>1998</v>
      </c>
      <c r="C663" s="1035" t="s">
        <v>1950</v>
      </c>
      <c r="D663" s="1036" t="s">
        <v>1733</v>
      </c>
      <c r="E663" s="1037" t="s">
        <v>1951</v>
      </c>
      <c r="F663" s="1038">
        <v>14099.800000000001</v>
      </c>
    </row>
    <row r="664" spans="1:6" x14ac:dyDescent="0.25">
      <c r="A664" s="1028">
        <v>653</v>
      </c>
      <c r="B664" s="1034" t="s">
        <v>1999</v>
      </c>
      <c r="C664" s="1035" t="s">
        <v>1950</v>
      </c>
      <c r="D664" s="1036" t="s">
        <v>1733</v>
      </c>
      <c r="E664" s="1037" t="s">
        <v>1951</v>
      </c>
      <c r="F664" s="1038">
        <v>14099.800000000001</v>
      </c>
    </row>
    <row r="665" spans="1:6" x14ac:dyDescent="0.25">
      <c r="A665" s="1028">
        <v>654</v>
      </c>
      <c r="B665" s="1034" t="s">
        <v>2000</v>
      </c>
      <c r="C665" s="1035" t="s">
        <v>1950</v>
      </c>
      <c r="D665" s="1036" t="s">
        <v>1733</v>
      </c>
      <c r="E665" s="1037" t="s">
        <v>1951</v>
      </c>
      <c r="F665" s="1038">
        <v>14099.800000000001</v>
      </c>
    </row>
    <row r="666" spans="1:6" x14ac:dyDescent="0.25">
      <c r="A666" s="1028">
        <v>655</v>
      </c>
      <c r="B666" s="1034" t="s">
        <v>2001</v>
      </c>
      <c r="C666" s="1035" t="s">
        <v>1950</v>
      </c>
      <c r="D666" s="1036" t="s">
        <v>1733</v>
      </c>
      <c r="E666" s="1037" t="s">
        <v>1951</v>
      </c>
      <c r="F666" s="1038">
        <v>14099.800000000001</v>
      </c>
    </row>
    <row r="667" spans="1:6" x14ac:dyDescent="0.25">
      <c r="A667" s="1028">
        <v>656</v>
      </c>
      <c r="B667" s="1034" t="s">
        <v>2002</v>
      </c>
      <c r="C667" s="1035" t="s">
        <v>1950</v>
      </c>
      <c r="D667" s="1036" t="s">
        <v>1733</v>
      </c>
      <c r="E667" s="1037" t="s">
        <v>1951</v>
      </c>
      <c r="F667" s="1038">
        <v>14099.800000000001</v>
      </c>
    </row>
    <row r="668" spans="1:6" x14ac:dyDescent="0.25">
      <c r="A668" s="1028">
        <v>657</v>
      </c>
      <c r="B668" s="1034" t="s">
        <v>2003</v>
      </c>
      <c r="C668" s="1035" t="s">
        <v>1950</v>
      </c>
      <c r="D668" s="1036" t="s">
        <v>1733</v>
      </c>
      <c r="E668" s="1037" t="s">
        <v>1951</v>
      </c>
      <c r="F668" s="1038">
        <v>14099.800000000001</v>
      </c>
    </row>
    <row r="669" spans="1:6" x14ac:dyDescent="0.25">
      <c r="A669" s="1028">
        <v>658</v>
      </c>
      <c r="B669" s="1034" t="s">
        <v>2004</v>
      </c>
      <c r="C669" s="1035" t="s">
        <v>1950</v>
      </c>
      <c r="D669" s="1036" t="s">
        <v>1733</v>
      </c>
      <c r="E669" s="1037" t="s">
        <v>1951</v>
      </c>
      <c r="F669" s="1038">
        <v>14099.800000000001</v>
      </c>
    </row>
    <row r="670" spans="1:6" x14ac:dyDescent="0.25">
      <c r="A670" s="1028">
        <v>659</v>
      </c>
      <c r="B670" s="1034" t="s">
        <v>2005</v>
      </c>
      <c r="C670" s="1035" t="s">
        <v>1950</v>
      </c>
      <c r="D670" s="1036" t="s">
        <v>1733</v>
      </c>
      <c r="E670" s="1037" t="s">
        <v>1951</v>
      </c>
      <c r="F670" s="1038">
        <v>14099.800000000001</v>
      </c>
    </row>
    <row r="671" spans="1:6" x14ac:dyDescent="0.25">
      <c r="A671" s="1028">
        <v>660</v>
      </c>
      <c r="B671" s="1034" t="s">
        <v>2006</v>
      </c>
      <c r="C671" s="1035" t="s">
        <v>1950</v>
      </c>
      <c r="D671" s="1036" t="s">
        <v>1733</v>
      </c>
      <c r="E671" s="1037" t="s">
        <v>1951</v>
      </c>
      <c r="F671" s="1038">
        <v>14099.800000000001</v>
      </c>
    </row>
    <row r="672" spans="1:6" x14ac:dyDescent="0.25">
      <c r="A672" s="1028">
        <v>661</v>
      </c>
      <c r="B672" s="1034" t="s">
        <v>2007</v>
      </c>
      <c r="C672" s="1035" t="s">
        <v>1950</v>
      </c>
      <c r="D672" s="1036" t="s">
        <v>1733</v>
      </c>
      <c r="E672" s="1037" t="s">
        <v>1951</v>
      </c>
      <c r="F672" s="1038">
        <v>14099.800000000001</v>
      </c>
    </row>
    <row r="673" spans="1:6" x14ac:dyDescent="0.25">
      <c r="A673" s="1028">
        <v>662</v>
      </c>
      <c r="B673" s="1034" t="s">
        <v>2008</v>
      </c>
      <c r="C673" s="1035" t="s">
        <v>1950</v>
      </c>
      <c r="D673" s="1036" t="s">
        <v>1733</v>
      </c>
      <c r="E673" s="1037" t="s">
        <v>1951</v>
      </c>
      <c r="F673" s="1038">
        <v>14099.800000000001</v>
      </c>
    </row>
    <row r="674" spans="1:6" x14ac:dyDescent="0.25">
      <c r="A674" s="1028">
        <v>663</v>
      </c>
      <c r="B674" s="1034" t="s">
        <v>2009</v>
      </c>
      <c r="C674" s="1035" t="s">
        <v>1950</v>
      </c>
      <c r="D674" s="1036" t="s">
        <v>1733</v>
      </c>
      <c r="E674" s="1037" t="s">
        <v>1951</v>
      </c>
      <c r="F674" s="1038">
        <v>14099.800000000001</v>
      </c>
    </row>
    <row r="675" spans="1:6" x14ac:dyDescent="0.25">
      <c r="A675" s="1028">
        <v>664</v>
      </c>
      <c r="B675" s="1034" t="s">
        <v>2010</v>
      </c>
      <c r="C675" s="1035" t="s">
        <v>1950</v>
      </c>
      <c r="D675" s="1036" t="s">
        <v>1733</v>
      </c>
      <c r="E675" s="1037" t="s">
        <v>1951</v>
      </c>
      <c r="F675" s="1038">
        <v>14099.800000000001</v>
      </c>
    </row>
    <row r="676" spans="1:6" x14ac:dyDescent="0.25">
      <c r="A676" s="1028">
        <v>665</v>
      </c>
      <c r="B676" s="1034" t="s">
        <v>2011</v>
      </c>
      <c r="C676" s="1035" t="s">
        <v>1950</v>
      </c>
      <c r="D676" s="1036" t="s">
        <v>1733</v>
      </c>
      <c r="E676" s="1037" t="s">
        <v>1951</v>
      </c>
      <c r="F676" s="1038">
        <v>14099.800000000001</v>
      </c>
    </row>
    <row r="677" spans="1:6" x14ac:dyDescent="0.25">
      <c r="A677" s="1028">
        <v>666</v>
      </c>
      <c r="B677" s="1034" t="s">
        <v>2012</v>
      </c>
      <c r="C677" s="1035" t="s">
        <v>1950</v>
      </c>
      <c r="D677" s="1036" t="s">
        <v>1733</v>
      </c>
      <c r="E677" s="1037" t="s">
        <v>1951</v>
      </c>
      <c r="F677" s="1038">
        <v>14099.800000000001</v>
      </c>
    </row>
    <row r="678" spans="1:6" x14ac:dyDescent="0.25">
      <c r="A678" s="1028">
        <v>667</v>
      </c>
      <c r="B678" s="1034" t="s">
        <v>2013</v>
      </c>
      <c r="C678" s="1035" t="s">
        <v>1950</v>
      </c>
      <c r="D678" s="1036" t="s">
        <v>1733</v>
      </c>
      <c r="E678" s="1037" t="s">
        <v>1951</v>
      </c>
      <c r="F678" s="1038">
        <v>14099.800000000001</v>
      </c>
    </row>
    <row r="679" spans="1:6" x14ac:dyDescent="0.25">
      <c r="A679" s="1028">
        <v>668</v>
      </c>
      <c r="B679" s="1034" t="s">
        <v>2014</v>
      </c>
      <c r="C679" s="1035" t="s">
        <v>1950</v>
      </c>
      <c r="D679" s="1036" t="s">
        <v>1733</v>
      </c>
      <c r="E679" s="1037" t="s">
        <v>1951</v>
      </c>
      <c r="F679" s="1038">
        <v>14099.800000000001</v>
      </c>
    </row>
    <row r="680" spans="1:6" x14ac:dyDescent="0.25">
      <c r="A680" s="1028">
        <v>669</v>
      </c>
      <c r="B680" s="1034" t="s">
        <v>2015</v>
      </c>
      <c r="C680" s="1035" t="s">
        <v>1950</v>
      </c>
      <c r="D680" s="1036" t="s">
        <v>1733</v>
      </c>
      <c r="E680" s="1037" t="s">
        <v>1951</v>
      </c>
      <c r="F680" s="1038">
        <v>14099.800000000001</v>
      </c>
    </row>
    <row r="681" spans="1:6" x14ac:dyDescent="0.25">
      <c r="A681" s="1028">
        <v>670</v>
      </c>
      <c r="B681" s="1034" t="s">
        <v>2016</v>
      </c>
      <c r="C681" s="1035" t="s">
        <v>1950</v>
      </c>
      <c r="D681" s="1036" t="s">
        <v>1733</v>
      </c>
      <c r="E681" s="1037" t="s">
        <v>1951</v>
      </c>
      <c r="F681" s="1038">
        <v>14099.800000000001</v>
      </c>
    </row>
    <row r="682" spans="1:6" x14ac:dyDescent="0.25">
      <c r="A682" s="1028">
        <v>671</v>
      </c>
      <c r="B682" s="1034" t="s">
        <v>2017</v>
      </c>
      <c r="C682" s="1035" t="s">
        <v>1950</v>
      </c>
      <c r="D682" s="1036" t="s">
        <v>1733</v>
      </c>
      <c r="E682" s="1037" t="s">
        <v>1951</v>
      </c>
      <c r="F682" s="1038">
        <v>14099.800000000001</v>
      </c>
    </row>
    <row r="683" spans="1:6" x14ac:dyDescent="0.25">
      <c r="A683" s="1028">
        <v>672</v>
      </c>
      <c r="B683" s="1034" t="s">
        <v>2018</v>
      </c>
      <c r="C683" s="1035" t="s">
        <v>1950</v>
      </c>
      <c r="D683" s="1036" t="s">
        <v>1733</v>
      </c>
      <c r="E683" s="1037" t="s">
        <v>1951</v>
      </c>
      <c r="F683" s="1038">
        <v>14099.800000000001</v>
      </c>
    </row>
    <row r="684" spans="1:6" x14ac:dyDescent="0.25">
      <c r="A684" s="1028">
        <v>673</v>
      </c>
      <c r="B684" s="1034" t="s">
        <v>2019</v>
      </c>
      <c r="C684" s="1035" t="s">
        <v>1950</v>
      </c>
      <c r="D684" s="1036" t="s">
        <v>1733</v>
      </c>
      <c r="E684" s="1037" t="s">
        <v>1951</v>
      </c>
      <c r="F684" s="1038">
        <v>14099.800000000001</v>
      </c>
    </row>
    <row r="685" spans="1:6" x14ac:dyDescent="0.25">
      <c r="A685" s="1028">
        <v>674</v>
      </c>
      <c r="B685" s="1034" t="s">
        <v>2020</v>
      </c>
      <c r="C685" s="1035" t="s">
        <v>1950</v>
      </c>
      <c r="D685" s="1036" t="s">
        <v>1733</v>
      </c>
      <c r="E685" s="1037" t="s">
        <v>1951</v>
      </c>
      <c r="F685" s="1038">
        <v>14099.800000000001</v>
      </c>
    </row>
    <row r="686" spans="1:6" x14ac:dyDescent="0.25">
      <c r="A686" s="1028">
        <v>675</v>
      </c>
      <c r="B686" s="1034" t="s">
        <v>2021</v>
      </c>
      <c r="C686" s="1035" t="s">
        <v>1950</v>
      </c>
      <c r="D686" s="1036" t="s">
        <v>1733</v>
      </c>
      <c r="E686" s="1037" t="s">
        <v>1951</v>
      </c>
      <c r="F686" s="1038">
        <v>14099.800000000001</v>
      </c>
    </row>
    <row r="687" spans="1:6" x14ac:dyDescent="0.25">
      <c r="A687" s="1028">
        <v>676</v>
      </c>
      <c r="B687" s="1034" t="s">
        <v>2022</v>
      </c>
      <c r="C687" s="1035" t="s">
        <v>1950</v>
      </c>
      <c r="D687" s="1036" t="s">
        <v>1733</v>
      </c>
      <c r="E687" s="1037" t="s">
        <v>1951</v>
      </c>
      <c r="F687" s="1038">
        <v>14099.800000000001</v>
      </c>
    </row>
    <row r="688" spans="1:6" x14ac:dyDescent="0.25">
      <c r="A688" s="1028">
        <v>677</v>
      </c>
      <c r="B688" s="1034" t="s">
        <v>2023</v>
      </c>
      <c r="C688" s="1035" t="s">
        <v>1950</v>
      </c>
      <c r="D688" s="1036" t="s">
        <v>1733</v>
      </c>
      <c r="E688" s="1037" t="s">
        <v>1951</v>
      </c>
      <c r="F688" s="1038">
        <v>14099.800000000001</v>
      </c>
    </row>
    <row r="689" spans="1:6" x14ac:dyDescent="0.25">
      <c r="A689" s="1028">
        <v>678</v>
      </c>
      <c r="B689" s="1034" t="s">
        <v>2024</v>
      </c>
      <c r="C689" s="1035" t="s">
        <v>1950</v>
      </c>
      <c r="D689" s="1036" t="s">
        <v>1733</v>
      </c>
      <c r="E689" s="1037" t="s">
        <v>1951</v>
      </c>
      <c r="F689" s="1038">
        <v>14099.800000000001</v>
      </c>
    </row>
    <row r="690" spans="1:6" x14ac:dyDescent="0.25">
      <c r="A690" s="1028">
        <v>679</v>
      </c>
      <c r="B690" s="1034" t="s">
        <v>2025</v>
      </c>
      <c r="C690" s="1035" t="s">
        <v>1950</v>
      </c>
      <c r="D690" s="1036" t="s">
        <v>1733</v>
      </c>
      <c r="E690" s="1037" t="s">
        <v>1951</v>
      </c>
      <c r="F690" s="1038">
        <v>14099.800000000001</v>
      </c>
    </row>
    <row r="691" spans="1:6" x14ac:dyDescent="0.25">
      <c r="A691" s="1028">
        <v>680</v>
      </c>
      <c r="B691" s="1034" t="s">
        <v>2026</v>
      </c>
      <c r="C691" s="1035" t="s">
        <v>1950</v>
      </c>
      <c r="D691" s="1036" t="s">
        <v>1733</v>
      </c>
      <c r="E691" s="1037" t="s">
        <v>1951</v>
      </c>
      <c r="F691" s="1038">
        <v>14099.800000000001</v>
      </c>
    </row>
    <row r="692" spans="1:6" x14ac:dyDescent="0.25">
      <c r="A692" s="1028">
        <v>681</v>
      </c>
      <c r="B692" s="1034" t="s">
        <v>2027</v>
      </c>
      <c r="C692" s="1035" t="s">
        <v>1950</v>
      </c>
      <c r="D692" s="1036" t="s">
        <v>1733</v>
      </c>
      <c r="E692" s="1037" t="s">
        <v>1951</v>
      </c>
      <c r="F692" s="1038">
        <v>14099.800000000001</v>
      </c>
    </row>
    <row r="693" spans="1:6" x14ac:dyDescent="0.25">
      <c r="A693" s="1028">
        <v>682</v>
      </c>
      <c r="B693" s="1034" t="s">
        <v>2028</v>
      </c>
      <c r="C693" s="1035" t="s">
        <v>2029</v>
      </c>
      <c r="D693" s="1036" t="s">
        <v>1733</v>
      </c>
      <c r="E693" s="1037" t="s">
        <v>2030</v>
      </c>
      <c r="F693" s="1038">
        <v>17980</v>
      </c>
    </row>
    <row r="694" spans="1:6" x14ac:dyDescent="0.25">
      <c r="A694" s="1028">
        <v>683</v>
      </c>
      <c r="B694" s="1034" t="s">
        <v>2031</v>
      </c>
      <c r="C694" s="1035" t="s">
        <v>2029</v>
      </c>
      <c r="D694" s="1036" t="s">
        <v>1733</v>
      </c>
      <c r="E694" s="1037" t="s">
        <v>2030</v>
      </c>
      <c r="F694" s="1038">
        <v>17980</v>
      </c>
    </row>
    <row r="695" spans="1:6" x14ac:dyDescent="0.25">
      <c r="A695" s="1028">
        <v>684</v>
      </c>
      <c r="B695" s="1034" t="s">
        <v>2032</v>
      </c>
      <c r="C695" s="1035" t="s">
        <v>2029</v>
      </c>
      <c r="D695" s="1036" t="s">
        <v>1733</v>
      </c>
      <c r="E695" s="1037" t="s">
        <v>2030</v>
      </c>
      <c r="F695" s="1038">
        <v>17980</v>
      </c>
    </row>
    <row r="696" spans="1:6" x14ac:dyDescent="0.25">
      <c r="A696" s="1028">
        <v>685</v>
      </c>
      <c r="B696" s="1034" t="s">
        <v>2033</v>
      </c>
      <c r="C696" s="1035" t="s">
        <v>2029</v>
      </c>
      <c r="D696" s="1036" t="s">
        <v>1733</v>
      </c>
      <c r="E696" s="1037" t="s">
        <v>2030</v>
      </c>
      <c r="F696" s="1038">
        <v>17980</v>
      </c>
    </row>
    <row r="697" spans="1:6" x14ac:dyDescent="0.25">
      <c r="A697" s="1028">
        <v>686</v>
      </c>
      <c r="B697" s="1034" t="s">
        <v>2034</v>
      </c>
      <c r="C697" s="1035" t="s">
        <v>2029</v>
      </c>
      <c r="D697" s="1036" t="s">
        <v>1733</v>
      </c>
      <c r="E697" s="1037" t="s">
        <v>2030</v>
      </c>
      <c r="F697" s="1038">
        <v>17980</v>
      </c>
    </row>
    <row r="698" spans="1:6" x14ac:dyDescent="0.25">
      <c r="A698" s="1028">
        <v>687</v>
      </c>
      <c r="B698" s="1034" t="s">
        <v>2035</v>
      </c>
      <c r="C698" s="1035" t="s">
        <v>2029</v>
      </c>
      <c r="D698" s="1036" t="s">
        <v>1733</v>
      </c>
      <c r="E698" s="1037" t="s">
        <v>2030</v>
      </c>
      <c r="F698" s="1038">
        <v>17980</v>
      </c>
    </row>
    <row r="699" spans="1:6" x14ac:dyDescent="0.25">
      <c r="A699" s="1028">
        <v>688</v>
      </c>
      <c r="B699" s="1034" t="s">
        <v>2036</v>
      </c>
      <c r="C699" s="1035" t="s">
        <v>2029</v>
      </c>
      <c r="D699" s="1036" t="s">
        <v>1733</v>
      </c>
      <c r="E699" s="1037" t="s">
        <v>2030</v>
      </c>
      <c r="F699" s="1038">
        <v>17980</v>
      </c>
    </row>
    <row r="700" spans="1:6" x14ac:dyDescent="0.25">
      <c r="A700" s="1028">
        <v>689</v>
      </c>
      <c r="B700" s="1034" t="s">
        <v>2037</v>
      </c>
      <c r="C700" s="1035" t="s">
        <v>2029</v>
      </c>
      <c r="D700" s="1036" t="s">
        <v>1733</v>
      </c>
      <c r="E700" s="1037" t="s">
        <v>2030</v>
      </c>
      <c r="F700" s="1038">
        <v>17980</v>
      </c>
    </row>
    <row r="701" spans="1:6" x14ac:dyDescent="0.25">
      <c r="A701" s="1028">
        <v>690</v>
      </c>
      <c r="B701" s="1034" t="s">
        <v>2038</v>
      </c>
      <c r="C701" s="1035" t="s">
        <v>2029</v>
      </c>
      <c r="D701" s="1036" t="s">
        <v>1733</v>
      </c>
      <c r="E701" s="1037" t="s">
        <v>2030</v>
      </c>
      <c r="F701" s="1038">
        <v>17980</v>
      </c>
    </row>
    <row r="702" spans="1:6" x14ac:dyDescent="0.25">
      <c r="A702" s="1028">
        <v>691</v>
      </c>
      <c r="B702" s="1034" t="s">
        <v>2039</v>
      </c>
      <c r="C702" s="1035" t="s">
        <v>2029</v>
      </c>
      <c r="D702" s="1036" t="s">
        <v>1733</v>
      </c>
      <c r="E702" s="1037" t="s">
        <v>2030</v>
      </c>
      <c r="F702" s="1038">
        <v>17980</v>
      </c>
    </row>
    <row r="703" spans="1:6" x14ac:dyDescent="0.25">
      <c r="A703" s="1028">
        <v>692</v>
      </c>
      <c r="B703" s="1034" t="s">
        <v>2040</v>
      </c>
      <c r="C703" s="1035" t="s">
        <v>2029</v>
      </c>
      <c r="D703" s="1036" t="s">
        <v>1733</v>
      </c>
      <c r="E703" s="1037" t="s">
        <v>2030</v>
      </c>
      <c r="F703" s="1038">
        <v>17980</v>
      </c>
    </row>
    <row r="704" spans="1:6" x14ac:dyDescent="0.25">
      <c r="A704" s="1028">
        <v>693</v>
      </c>
      <c r="B704" s="1034" t="s">
        <v>2041</v>
      </c>
      <c r="C704" s="1035" t="s">
        <v>1729</v>
      </c>
      <c r="D704" s="1036" t="s">
        <v>2042</v>
      </c>
      <c r="E704" s="1037" t="s">
        <v>2043</v>
      </c>
      <c r="F704" s="1038">
        <v>10834.4</v>
      </c>
    </row>
    <row r="705" spans="1:6" x14ac:dyDescent="0.25">
      <c r="A705" s="1028">
        <v>694</v>
      </c>
      <c r="B705" s="1034" t="s">
        <v>2044</v>
      </c>
      <c r="C705" s="1035" t="s">
        <v>1729</v>
      </c>
      <c r="D705" s="1036" t="s">
        <v>2042</v>
      </c>
      <c r="E705" s="1037" t="s">
        <v>2043</v>
      </c>
      <c r="F705" s="1038">
        <v>10834.4</v>
      </c>
    </row>
    <row r="706" spans="1:6" x14ac:dyDescent="0.25">
      <c r="A706" s="1028">
        <v>695</v>
      </c>
      <c r="B706" s="1034" t="s">
        <v>2045</v>
      </c>
      <c r="C706" s="1035" t="s">
        <v>1729</v>
      </c>
      <c r="D706" s="1036" t="s">
        <v>2042</v>
      </c>
      <c r="E706" s="1037" t="s">
        <v>2043</v>
      </c>
      <c r="F706" s="1038">
        <v>10834.4</v>
      </c>
    </row>
    <row r="707" spans="1:6" x14ac:dyDescent="0.25">
      <c r="A707" s="1028">
        <v>696</v>
      </c>
      <c r="B707" s="1034" t="s">
        <v>2046</v>
      </c>
      <c r="C707" s="1035" t="s">
        <v>1729</v>
      </c>
      <c r="D707" s="1036" t="s">
        <v>2042</v>
      </c>
      <c r="E707" s="1037" t="s">
        <v>2043</v>
      </c>
      <c r="F707" s="1038">
        <v>10834.4</v>
      </c>
    </row>
    <row r="708" spans="1:6" x14ac:dyDescent="0.25">
      <c r="A708" s="1028">
        <v>697</v>
      </c>
      <c r="B708" s="1034" t="s">
        <v>2047</v>
      </c>
      <c r="C708" s="1035" t="s">
        <v>1729</v>
      </c>
      <c r="D708" s="1036" t="s">
        <v>2042</v>
      </c>
      <c r="E708" s="1037" t="s">
        <v>2043</v>
      </c>
      <c r="F708" s="1038">
        <v>10834.4</v>
      </c>
    </row>
    <row r="709" spans="1:6" x14ac:dyDescent="0.25">
      <c r="A709" s="1028">
        <v>698</v>
      </c>
      <c r="B709" s="1034" t="s">
        <v>2048</v>
      </c>
      <c r="C709" s="1035" t="s">
        <v>1729</v>
      </c>
      <c r="D709" s="1036" t="s">
        <v>2042</v>
      </c>
      <c r="E709" s="1037" t="s">
        <v>2043</v>
      </c>
      <c r="F709" s="1038">
        <v>10834.4</v>
      </c>
    </row>
    <row r="710" spans="1:6" x14ac:dyDescent="0.25">
      <c r="A710" s="1028">
        <v>699</v>
      </c>
      <c r="B710" s="1034" t="s">
        <v>2049</v>
      </c>
      <c r="C710" s="1035" t="s">
        <v>1729</v>
      </c>
      <c r="D710" s="1036" t="s">
        <v>2042</v>
      </c>
      <c r="E710" s="1037" t="s">
        <v>2043</v>
      </c>
      <c r="F710" s="1038">
        <v>10834.4</v>
      </c>
    </row>
    <row r="711" spans="1:6" x14ac:dyDescent="0.25">
      <c r="A711" s="1028">
        <v>700</v>
      </c>
      <c r="B711" s="1034">
        <v>20088</v>
      </c>
      <c r="C711" s="1035" t="s">
        <v>2050</v>
      </c>
      <c r="D711" s="1036" t="s">
        <v>2051</v>
      </c>
      <c r="E711" s="1037" t="s">
        <v>2052</v>
      </c>
      <c r="F711" s="1038">
        <v>5750.78</v>
      </c>
    </row>
    <row r="712" spans="1:6" x14ac:dyDescent="0.25">
      <c r="A712" s="1028">
        <v>701</v>
      </c>
      <c r="B712" s="1034" t="s">
        <v>2053</v>
      </c>
      <c r="C712" s="1035" t="s">
        <v>2050</v>
      </c>
      <c r="D712" s="1036" t="s">
        <v>2051</v>
      </c>
      <c r="E712" s="1037" t="s">
        <v>2052</v>
      </c>
      <c r="F712" s="1038">
        <v>5750.78</v>
      </c>
    </row>
    <row r="713" spans="1:6" x14ac:dyDescent="0.25">
      <c r="A713" s="1028">
        <v>702</v>
      </c>
      <c r="B713" s="1034">
        <v>20089</v>
      </c>
      <c r="C713" s="1035" t="s">
        <v>2054</v>
      </c>
      <c r="D713" s="1036"/>
      <c r="E713" s="1037"/>
      <c r="F713" s="1038">
        <v>2055640.4</v>
      </c>
    </row>
    <row r="714" spans="1:6" x14ac:dyDescent="0.25">
      <c r="A714" s="1028">
        <v>703</v>
      </c>
      <c r="B714" s="1034">
        <v>20093</v>
      </c>
      <c r="C714" s="1035" t="s">
        <v>2055</v>
      </c>
      <c r="D714" s="1036"/>
      <c r="E714" s="1037"/>
      <c r="F714" s="1038">
        <v>26123.01</v>
      </c>
    </row>
    <row r="715" spans="1:6" x14ac:dyDescent="0.25">
      <c r="A715" s="1028">
        <v>704</v>
      </c>
      <c r="B715" s="1034">
        <v>20095</v>
      </c>
      <c r="C715" s="1035" t="s">
        <v>2056</v>
      </c>
      <c r="D715" s="1036"/>
      <c r="E715" s="1037"/>
      <c r="F715" s="1038">
        <v>28575.43</v>
      </c>
    </row>
    <row r="716" spans="1:6" x14ac:dyDescent="0.25">
      <c r="A716" s="1028">
        <v>705</v>
      </c>
      <c r="B716" s="1034" t="s">
        <v>2057</v>
      </c>
      <c r="C716" s="1039" t="s">
        <v>2058</v>
      </c>
      <c r="D716" s="1036"/>
      <c r="E716" s="1037"/>
      <c r="F716" s="1038">
        <v>11726.41</v>
      </c>
    </row>
    <row r="717" spans="1:6" x14ac:dyDescent="0.25">
      <c r="A717" s="1028">
        <v>706</v>
      </c>
      <c r="B717" s="1034" t="s">
        <v>2059</v>
      </c>
      <c r="C717" s="1039" t="s">
        <v>2058</v>
      </c>
      <c r="D717" s="1036"/>
      <c r="E717" s="1037"/>
      <c r="F717" s="1038">
        <v>11726.42</v>
      </c>
    </row>
    <row r="718" spans="1:6" x14ac:dyDescent="0.25">
      <c r="A718" s="1028">
        <v>707</v>
      </c>
      <c r="B718" s="1034" t="s">
        <v>2060</v>
      </c>
      <c r="C718" s="1039" t="s">
        <v>2058</v>
      </c>
      <c r="D718" s="1036"/>
      <c r="E718" s="1037"/>
      <c r="F718" s="1038">
        <v>11726.42</v>
      </c>
    </row>
    <row r="719" spans="1:6" x14ac:dyDescent="0.25">
      <c r="A719" s="1028">
        <v>708</v>
      </c>
      <c r="B719" s="1034" t="s">
        <v>2061</v>
      </c>
      <c r="C719" s="1039" t="s">
        <v>2058</v>
      </c>
      <c r="D719" s="1036"/>
      <c r="E719" s="1037"/>
      <c r="F719" s="1038">
        <v>11726.42</v>
      </c>
    </row>
    <row r="720" spans="1:6" x14ac:dyDescent="0.25">
      <c r="A720" s="1028">
        <v>709</v>
      </c>
      <c r="B720" s="1034">
        <v>20097</v>
      </c>
      <c r="C720" s="1035" t="s">
        <v>2062</v>
      </c>
      <c r="D720" s="1036"/>
      <c r="E720" s="1037"/>
      <c r="F720" s="1038">
        <v>9723.86</v>
      </c>
    </row>
    <row r="721" spans="1:6" x14ac:dyDescent="0.25">
      <c r="A721" s="1028">
        <v>710</v>
      </c>
      <c r="B721" s="1034">
        <v>20098</v>
      </c>
      <c r="C721" s="1035" t="s">
        <v>2063</v>
      </c>
      <c r="D721" s="1036"/>
      <c r="E721" s="1037"/>
      <c r="F721" s="1038">
        <v>184361.12</v>
      </c>
    </row>
    <row r="722" spans="1:6" x14ac:dyDescent="0.25">
      <c r="A722" s="1028">
        <v>711</v>
      </c>
      <c r="B722" s="1034">
        <v>20099</v>
      </c>
      <c r="C722" s="1035" t="s">
        <v>2064</v>
      </c>
      <c r="D722" s="1036"/>
      <c r="E722" s="1037"/>
      <c r="F722" s="1038">
        <v>139028.32</v>
      </c>
    </row>
    <row r="723" spans="1:6" x14ac:dyDescent="0.25">
      <c r="A723" s="1028">
        <v>712</v>
      </c>
      <c r="B723" s="1034">
        <v>20100</v>
      </c>
      <c r="C723" s="1035" t="s">
        <v>2065</v>
      </c>
      <c r="D723" s="1036"/>
      <c r="E723" s="1037"/>
      <c r="F723" s="1038">
        <v>12627.11</v>
      </c>
    </row>
    <row r="724" spans="1:6" x14ac:dyDescent="0.25">
      <c r="A724" s="1028">
        <v>713</v>
      </c>
      <c r="B724" s="1034" t="s">
        <v>2066</v>
      </c>
      <c r="C724" s="1035" t="s">
        <v>2067</v>
      </c>
      <c r="D724" s="1036"/>
      <c r="E724" s="1037"/>
      <c r="F724" s="1038">
        <v>9011.56</v>
      </c>
    </row>
    <row r="725" spans="1:6" x14ac:dyDescent="0.25">
      <c r="A725" s="1028">
        <v>714</v>
      </c>
      <c r="B725" s="1034" t="s">
        <v>2068</v>
      </c>
      <c r="C725" s="1035" t="s">
        <v>2067</v>
      </c>
      <c r="D725" s="1036"/>
      <c r="E725" s="1037"/>
      <c r="F725" s="1038">
        <v>9011.57</v>
      </c>
    </row>
    <row r="726" spans="1:6" x14ac:dyDescent="0.25">
      <c r="A726" s="1028">
        <v>715</v>
      </c>
      <c r="B726" s="1034" t="s">
        <v>2069</v>
      </c>
      <c r="C726" s="1035" t="s">
        <v>2070</v>
      </c>
      <c r="D726" s="1036"/>
      <c r="E726" s="1037"/>
      <c r="F726" s="1038">
        <v>12740.49</v>
      </c>
    </row>
    <row r="727" spans="1:6" x14ac:dyDescent="0.25">
      <c r="A727" s="1028">
        <v>716</v>
      </c>
      <c r="B727" s="1034" t="s">
        <v>2071</v>
      </c>
      <c r="C727" s="1035" t="s">
        <v>2070</v>
      </c>
      <c r="D727" s="1036"/>
      <c r="E727" s="1037"/>
      <c r="F727" s="1038">
        <v>12740.49</v>
      </c>
    </row>
    <row r="728" spans="1:6" x14ac:dyDescent="0.25">
      <c r="A728" s="1028">
        <v>717</v>
      </c>
      <c r="B728" s="1034">
        <v>20103</v>
      </c>
      <c r="C728" s="1035" t="s">
        <v>2072</v>
      </c>
      <c r="D728" s="1036"/>
      <c r="E728" s="1037"/>
      <c r="F728" s="1038">
        <v>889852</v>
      </c>
    </row>
    <row r="729" spans="1:6" x14ac:dyDescent="0.25">
      <c r="A729" s="1028">
        <v>718</v>
      </c>
      <c r="B729" s="1034">
        <v>20104</v>
      </c>
      <c r="C729" s="1035" t="s">
        <v>2073</v>
      </c>
      <c r="D729" s="1036"/>
      <c r="E729" s="1037"/>
      <c r="F729" s="1038">
        <v>164011.24</v>
      </c>
    </row>
    <row r="730" spans="1:6" x14ac:dyDescent="0.25">
      <c r="A730" s="1028">
        <v>719</v>
      </c>
      <c r="B730" s="1034">
        <v>20105</v>
      </c>
      <c r="C730" s="1035" t="s">
        <v>2074</v>
      </c>
      <c r="D730" s="1036"/>
      <c r="E730" s="1037"/>
      <c r="F730" s="1038">
        <v>9043.7800000000007</v>
      </c>
    </row>
    <row r="731" spans="1:6" x14ac:dyDescent="0.25">
      <c r="A731" s="1028">
        <v>720</v>
      </c>
      <c r="B731" s="1034">
        <v>20106</v>
      </c>
      <c r="C731" s="1035" t="s">
        <v>2075</v>
      </c>
      <c r="D731" s="1036"/>
      <c r="E731" s="1037"/>
      <c r="F731" s="1038">
        <v>3000.12</v>
      </c>
    </row>
    <row r="732" spans="1:6" x14ac:dyDescent="0.25">
      <c r="A732" s="1028">
        <v>721</v>
      </c>
      <c r="B732" s="1034">
        <v>20107</v>
      </c>
      <c r="C732" s="1035" t="s">
        <v>2076</v>
      </c>
      <c r="D732" s="1036"/>
      <c r="E732" s="1037"/>
      <c r="F732" s="1038">
        <v>1640.31</v>
      </c>
    </row>
    <row r="733" spans="1:6" x14ac:dyDescent="0.25">
      <c r="A733" s="1028">
        <v>722</v>
      </c>
      <c r="B733" s="1034">
        <v>20108</v>
      </c>
      <c r="C733" s="1035" t="s">
        <v>2077</v>
      </c>
      <c r="D733" s="1036"/>
      <c r="E733" s="1037"/>
      <c r="F733" s="1038">
        <v>247080</v>
      </c>
    </row>
    <row r="734" spans="1:6" x14ac:dyDescent="0.25">
      <c r="A734" s="1028">
        <v>723</v>
      </c>
      <c r="B734" s="1034">
        <v>20109</v>
      </c>
      <c r="C734" s="1035" t="s">
        <v>2078</v>
      </c>
      <c r="D734" s="1036"/>
      <c r="E734" s="1037"/>
      <c r="F734" s="1038">
        <v>18016.900000000001</v>
      </c>
    </row>
    <row r="735" spans="1:6" x14ac:dyDescent="0.25">
      <c r="A735" s="1028">
        <v>724</v>
      </c>
      <c r="B735" s="1034">
        <v>200901</v>
      </c>
      <c r="C735" s="1035" t="s">
        <v>2079</v>
      </c>
      <c r="D735" s="1036"/>
      <c r="E735" s="1037"/>
      <c r="F735" s="1038">
        <v>28889.599999999999</v>
      </c>
    </row>
    <row r="736" spans="1:6" x14ac:dyDescent="0.25">
      <c r="A736" s="1028">
        <v>725</v>
      </c>
      <c r="B736" s="1034">
        <v>200902</v>
      </c>
      <c r="C736" s="1035" t="s">
        <v>2080</v>
      </c>
      <c r="D736" s="1036"/>
      <c r="E736" s="1037"/>
      <c r="F736" s="1038">
        <v>28889.599999999999</v>
      </c>
    </row>
    <row r="737" spans="1:6" x14ac:dyDescent="0.25">
      <c r="A737" s="1028">
        <v>726</v>
      </c>
      <c r="B737" s="1034">
        <v>200903</v>
      </c>
      <c r="C737" s="1035" t="s">
        <v>2081</v>
      </c>
      <c r="D737" s="1036"/>
      <c r="E737" s="1037"/>
      <c r="F737" s="1038">
        <v>28889.599999999999</v>
      </c>
    </row>
    <row r="738" spans="1:6" x14ac:dyDescent="0.25">
      <c r="A738" s="1028">
        <v>727</v>
      </c>
      <c r="B738" s="1034">
        <v>200904</v>
      </c>
      <c r="C738" s="1035" t="s">
        <v>2082</v>
      </c>
      <c r="D738" s="1036"/>
      <c r="E738" s="1037"/>
      <c r="F738" s="1038">
        <v>28889.599999999999</v>
      </c>
    </row>
    <row r="739" spans="1:6" x14ac:dyDescent="0.25">
      <c r="A739" s="1028">
        <v>728</v>
      </c>
      <c r="B739" s="1034">
        <v>200905</v>
      </c>
      <c r="C739" s="1035" t="s">
        <v>2083</v>
      </c>
      <c r="D739" s="1036"/>
      <c r="E739" s="1037"/>
      <c r="F739" s="1038">
        <v>28889.599999999999</v>
      </c>
    </row>
    <row r="740" spans="1:6" x14ac:dyDescent="0.25">
      <c r="A740" s="1028">
        <v>729</v>
      </c>
      <c r="B740" s="1034">
        <v>200910</v>
      </c>
      <c r="C740" s="1035" t="s">
        <v>2084</v>
      </c>
      <c r="D740" s="1036"/>
      <c r="E740" s="1037"/>
      <c r="F740" s="1038">
        <v>5600.7</v>
      </c>
    </row>
    <row r="741" spans="1:6" x14ac:dyDescent="0.25">
      <c r="A741" s="1028">
        <v>730</v>
      </c>
      <c r="B741" s="1034">
        <v>200911</v>
      </c>
      <c r="C741" s="1035" t="s">
        <v>2085</v>
      </c>
      <c r="D741" s="1036"/>
      <c r="E741" s="1037"/>
      <c r="F741" s="1038">
        <v>5600.7</v>
      </c>
    </row>
    <row r="742" spans="1:6" x14ac:dyDescent="0.25">
      <c r="A742" s="1028">
        <v>731</v>
      </c>
      <c r="B742" s="1034">
        <v>200912</v>
      </c>
      <c r="C742" s="1035" t="s">
        <v>2086</v>
      </c>
      <c r="D742" s="1036"/>
      <c r="E742" s="1037"/>
      <c r="F742" s="1038">
        <v>5600.7</v>
      </c>
    </row>
    <row r="743" spans="1:6" x14ac:dyDescent="0.25">
      <c r="A743" s="1028">
        <v>732</v>
      </c>
      <c r="B743" s="1034">
        <v>200921</v>
      </c>
      <c r="C743" s="1035" t="s">
        <v>2087</v>
      </c>
      <c r="D743" s="1036"/>
      <c r="E743" s="1037"/>
      <c r="F743" s="1038">
        <v>27496.05</v>
      </c>
    </row>
    <row r="744" spans="1:6" x14ac:dyDescent="0.25">
      <c r="A744" s="1028">
        <v>733</v>
      </c>
      <c r="B744" s="1034">
        <v>200922</v>
      </c>
      <c r="C744" s="1035" t="s">
        <v>2088</v>
      </c>
      <c r="D744" s="1036"/>
      <c r="E744" s="1037"/>
      <c r="F744" s="1038">
        <v>27496.05</v>
      </c>
    </row>
    <row r="745" spans="1:6" x14ac:dyDescent="0.25">
      <c r="A745" s="1028">
        <v>734</v>
      </c>
      <c r="B745" s="1034">
        <v>200923</v>
      </c>
      <c r="C745" s="1035" t="s">
        <v>2089</v>
      </c>
      <c r="D745" s="1036"/>
      <c r="E745" s="1037"/>
      <c r="F745" s="1038">
        <v>27496.05</v>
      </c>
    </row>
    <row r="746" spans="1:6" x14ac:dyDescent="0.25">
      <c r="A746" s="1028">
        <v>735</v>
      </c>
      <c r="B746" s="1034">
        <v>200924</v>
      </c>
      <c r="C746" s="1035" t="s">
        <v>2090</v>
      </c>
      <c r="D746" s="1036"/>
      <c r="E746" s="1037"/>
      <c r="F746" s="1038">
        <v>27496.05</v>
      </c>
    </row>
    <row r="747" spans="1:6" x14ac:dyDescent="0.25">
      <c r="A747" s="1028">
        <v>736</v>
      </c>
      <c r="B747" s="1034">
        <v>900910</v>
      </c>
      <c r="C747" s="1035" t="s">
        <v>2091</v>
      </c>
      <c r="D747" s="1036"/>
      <c r="E747" s="1037"/>
      <c r="F747" s="1038">
        <v>5600.7</v>
      </c>
    </row>
    <row r="748" spans="1:6" x14ac:dyDescent="0.25">
      <c r="A748" s="1028">
        <v>737</v>
      </c>
      <c r="B748" s="1034">
        <v>900913</v>
      </c>
      <c r="C748" s="1035" t="s">
        <v>2092</v>
      </c>
      <c r="D748" s="1036"/>
      <c r="E748" s="1037"/>
      <c r="F748" s="1038">
        <v>5600.7</v>
      </c>
    </row>
    <row r="749" spans="1:6" x14ac:dyDescent="0.25">
      <c r="A749" s="1028">
        <v>738</v>
      </c>
      <c r="B749" s="1034">
        <v>900914</v>
      </c>
      <c r="C749" s="1035" t="s">
        <v>2093</v>
      </c>
      <c r="D749" s="1036"/>
      <c r="E749" s="1037"/>
      <c r="F749" s="1038">
        <v>5600.7</v>
      </c>
    </row>
    <row r="750" spans="1:6" x14ac:dyDescent="0.25">
      <c r="A750" s="1028">
        <v>739</v>
      </c>
      <c r="B750" s="1034">
        <v>900915</v>
      </c>
      <c r="C750" s="1035" t="s">
        <v>2094</v>
      </c>
      <c r="D750" s="1036"/>
      <c r="E750" s="1037"/>
      <c r="F750" s="1038">
        <v>5600.7</v>
      </c>
    </row>
    <row r="751" spans="1:6" x14ac:dyDescent="0.25">
      <c r="A751" s="1028">
        <v>740</v>
      </c>
      <c r="B751" s="1034">
        <v>900916</v>
      </c>
      <c r="C751" s="1035" t="s">
        <v>2095</v>
      </c>
      <c r="D751" s="1036"/>
      <c r="E751" s="1037"/>
      <c r="F751" s="1038">
        <v>5600.7</v>
      </c>
    </row>
    <row r="752" spans="1:6" x14ac:dyDescent="0.25">
      <c r="A752" s="1028">
        <v>741</v>
      </c>
      <c r="B752" s="1034">
        <v>900917</v>
      </c>
      <c r="C752" s="1035" t="s">
        <v>2096</v>
      </c>
      <c r="D752" s="1036"/>
      <c r="E752" s="1037"/>
      <c r="F752" s="1038">
        <v>5600.7</v>
      </c>
    </row>
    <row r="753" spans="1:6" x14ac:dyDescent="0.25">
      <c r="A753" s="1028">
        <v>742</v>
      </c>
      <c r="B753" s="1034">
        <v>900918</v>
      </c>
      <c r="C753" s="1035" t="s">
        <v>2097</v>
      </c>
      <c r="D753" s="1036"/>
      <c r="E753" s="1037"/>
      <c r="F753" s="1038">
        <v>5600.7</v>
      </c>
    </row>
    <row r="754" spans="1:6" x14ac:dyDescent="0.25">
      <c r="A754" s="1028">
        <v>743</v>
      </c>
      <c r="B754" s="1034">
        <v>900919</v>
      </c>
      <c r="C754" s="1035" t="s">
        <v>2098</v>
      </c>
      <c r="D754" s="1036"/>
      <c r="E754" s="1037"/>
      <c r="F754" s="1038">
        <v>11774</v>
      </c>
    </row>
    <row r="755" spans="1:6" x14ac:dyDescent="0.25">
      <c r="A755" s="1028">
        <v>744</v>
      </c>
      <c r="B755" s="1034">
        <v>900920</v>
      </c>
      <c r="C755" s="1035" t="s">
        <v>2098</v>
      </c>
      <c r="D755" s="1036"/>
      <c r="E755" s="1037"/>
      <c r="F755" s="1038">
        <v>11774</v>
      </c>
    </row>
    <row r="756" spans="1:6" x14ac:dyDescent="0.25">
      <c r="A756" s="1028">
        <v>745</v>
      </c>
      <c r="B756" s="1034">
        <v>900921</v>
      </c>
      <c r="C756" s="1035" t="s">
        <v>2516</v>
      </c>
      <c r="D756" s="1036"/>
      <c r="E756" s="1037"/>
      <c r="F756" s="1038">
        <v>614498.4</v>
      </c>
    </row>
    <row r="757" spans="1:6" x14ac:dyDescent="0.25">
      <c r="A757" s="1028">
        <v>746</v>
      </c>
      <c r="B757" s="1034">
        <v>900922</v>
      </c>
      <c r="C757" s="1035" t="s">
        <v>2517</v>
      </c>
      <c r="D757" s="1036"/>
      <c r="E757" s="1037"/>
      <c r="F757" s="1038">
        <v>1995432</v>
      </c>
    </row>
    <row r="758" spans="1:6" x14ac:dyDescent="0.25">
      <c r="A758" s="1028">
        <v>747</v>
      </c>
      <c r="B758" s="1034">
        <v>900923</v>
      </c>
      <c r="C758" s="1035" t="s">
        <v>2518</v>
      </c>
      <c r="D758" s="1036"/>
      <c r="E758" s="1037"/>
      <c r="F758" s="1038">
        <v>434756.4</v>
      </c>
    </row>
    <row r="759" spans="1:6" x14ac:dyDescent="0.25">
      <c r="A759" s="1028">
        <v>748</v>
      </c>
      <c r="B759" s="1034">
        <v>900924</v>
      </c>
      <c r="C759" s="1035" t="s">
        <v>2529</v>
      </c>
      <c r="D759" s="1036"/>
      <c r="E759" s="1037"/>
      <c r="F759" s="1038">
        <v>22225.599999999999</v>
      </c>
    </row>
    <row r="760" spans="1:6" x14ac:dyDescent="0.25">
      <c r="A760" s="1028">
        <v>749</v>
      </c>
      <c r="B760" s="1034" t="s">
        <v>2102</v>
      </c>
      <c r="C760" s="1039" t="s">
        <v>2103</v>
      </c>
      <c r="D760" s="1036" t="s">
        <v>2104</v>
      </c>
      <c r="E760" s="1037" t="s">
        <v>2105</v>
      </c>
      <c r="F760" s="1038">
        <v>2050</v>
      </c>
    </row>
    <row r="761" spans="1:6" x14ac:dyDescent="0.25">
      <c r="A761" s="1028">
        <v>750</v>
      </c>
      <c r="B761" s="1034" t="s">
        <v>2106</v>
      </c>
      <c r="C761" s="1035" t="s">
        <v>2103</v>
      </c>
      <c r="D761" s="1036" t="s">
        <v>2104</v>
      </c>
      <c r="E761" s="1037" t="s">
        <v>2105</v>
      </c>
      <c r="F761" s="1038">
        <v>2050</v>
      </c>
    </row>
    <row r="762" spans="1:6" x14ac:dyDescent="0.25">
      <c r="A762" s="1028">
        <v>751</v>
      </c>
      <c r="B762" s="1034" t="s">
        <v>2107</v>
      </c>
      <c r="C762" s="1035" t="s">
        <v>2103</v>
      </c>
      <c r="D762" s="1036" t="s">
        <v>2104</v>
      </c>
      <c r="E762" s="1037" t="s">
        <v>2105</v>
      </c>
      <c r="F762" s="1038">
        <v>2050</v>
      </c>
    </row>
    <row r="763" spans="1:6" x14ac:dyDescent="0.25">
      <c r="A763" s="1028">
        <v>752</v>
      </c>
      <c r="B763" s="1034" t="s">
        <v>2108</v>
      </c>
      <c r="C763" s="1035" t="s">
        <v>2103</v>
      </c>
      <c r="D763" s="1036" t="s">
        <v>2104</v>
      </c>
      <c r="E763" s="1037" t="s">
        <v>2105</v>
      </c>
      <c r="F763" s="1038">
        <v>2050</v>
      </c>
    </row>
    <row r="764" spans="1:6" x14ac:dyDescent="0.25">
      <c r="A764" s="1028">
        <v>753</v>
      </c>
      <c r="B764" s="1034" t="s">
        <v>2109</v>
      </c>
      <c r="C764" s="1035" t="s">
        <v>2103</v>
      </c>
      <c r="D764" s="1036" t="s">
        <v>2104</v>
      </c>
      <c r="E764" s="1037" t="s">
        <v>2105</v>
      </c>
      <c r="F764" s="1038">
        <v>2050</v>
      </c>
    </row>
    <row r="765" spans="1:6" x14ac:dyDescent="0.25">
      <c r="A765" s="1028">
        <v>754</v>
      </c>
      <c r="B765" s="1034">
        <v>30002</v>
      </c>
      <c r="C765" s="1035" t="s">
        <v>2110</v>
      </c>
      <c r="D765" s="1036"/>
      <c r="E765" s="1037"/>
      <c r="F765" s="1038">
        <v>1450</v>
      </c>
    </row>
    <row r="766" spans="1:6" x14ac:dyDescent="0.25">
      <c r="A766" s="1028">
        <v>755</v>
      </c>
      <c r="B766" s="1034">
        <v>30003</v>
      </c>
      <c r="C766" s="1035" t="s">
        <v>2111</v>
      </c>
      <c r="D766" s="1036"/>
      <c r="E766" s="1037"/>
      <c r="F766" s="1038">
        <v>3828</v>
      </c>
    </row>
    <row r="767" spans="1:6" x14ac:dyDescent="0.25">
      <c r="A767" s="1028">
        <v>756</v>
      </c>
      <c r="B767" s="1034">
        <v>30004</v>
      </c>
      <c r="C767" s="1035" t="s">
        <v>2112</v>
      </c>
      <c r="D767" s="1036"/>
      <c r="E767" s="1037"/>
      <c r="F767" s="1038">
        <v>4002</v>
      </c>
    </row>
    <row r="768" spans="1:6" x14ac:dyDescent="0.25">
      <c r="A768" s="1028">
        <v>757</v>
      </c>
      <c r="B768" s="1034">
        <v>30005</v>
      </c>
      <c r="C768" s="1035" t="s">
        <v>2113</v>
      </c>
      <c r="D768" s="1036"/>
      <c r="E768" s="1037"/>
      <c r="F768" s="1038">
        <v>1276</v>
      </c>
    </row>
    <row r="769" spans="1:6" x14ac:dyDescent="0.25">
      <c r="A769" s="1028">
        <v>758</v>
      </c>
      <c r="B769" s="1034">
        <v>30006</v>
      </c>
      <c r="C769" s="1035" t="s">
        <v>2103</v>
      </c>
      <c r="D769" s="1036" t="s">
        <v>2114</v>
      </c>
      <c r="E769" s="1037" t="s">
        <v>2115</v>
      </c>
      <c r="F769" s="1038">
        <v>2586.8000000000002</v>
      </c>
    </row>
    <row r="770" spans="1:6" x14ac:dyDescent="0.25">
      <c r="A770" s="1028">
        <v>759</v>
      </c>
      <c r="B770" s="1034" t="s">
        <v>2116</v>
      </c>
      <c r="C770" s="1035" t="s">
        <v>2103</v>
      </c>
      <c r="D770" s="1036" t="s">
        <v>2114</v>
      </c>
      <c r="E770" s="1037" t="s">
        <v>2115</v>
      </c>
      <c r="F770" s="1038">
        <v>2586.8000000000002</v>
      </c>
    </row>
    <row r="771" spans="1:6" x14ac:dyDescent="0.25">
      <c r="A771" s="1028">
        <v>760</v>
      </c>
      <c r="B771" s="1034">
        <v>30007</v>
      </c>
      <c r="C771" s="1039" t="s">
        <v>2117</v>
      </c>
      <c r="D771" s="1036"/>
      <c r="E771" s="1037"/>
      <c r="F771" s="1038">
        <v>580</v>
      </c>
    </row>
    <row r="772" spans="1:6" x14ac:dyDescent="0.25">
      <c r="A772" s="1028">
        <v>761</v>
      </c>
      <c r="B772" s="1034">
        <v>30008</v>
      </c>
      <c r="C772" s="1035" t="s">
        <v>2118</v>
      </c>
      <c r="D772" s="1036"/>
      <c r="E772" s="1037"/>
      <c r="F772" s="1038">
        <v>417.59</v>
      </c>
    </row>
    <row r="773" spans="1:6" x14ac:dyDescent="0.25">
      <c r="A773" s="1028">
        <v>762</v>
      </c>
      <c r="B773" s="1034">
        <v>30009</v>
      </c>
      <c r="C773" s="1035" t="s">
        <v>2119</v>
      </c>
      <c r="D773" s="1036"/>
      <c r="E773" s="1037"/>
      <c r="F773" s="1038">
        <v>15479.04</v>
      </c>
    </row>
    <row r="774" spans="1:6" x14ac:dyDescent="0.25">
      <c r="A774" s="1028">
        <v>763</v>
      </c>
      <c r="B774" s="1034" t="s">
        <v>2120</v>
      </c>
      <c r="C774" s="1035" t="s">
        <v>2121</v>
      </c>
      <c r="D774" s="1036" t="s">
        <v>2122</v>
      </c>
      <c r="E774" s="1037" t="s">
        <v>2123</v>
      </c>
      <c r="F774" s="1038">
        <v>40567.519999999997</v>
      </c>
    </row>
    <row r="775" spans="1:6" x14ac:dyDescent="0.25">
      <c r="A775" s="1028">
        <v>764</v>
      </c>
      <c r="B775" s="1034" t="s">
        <v>2124</v>
      </c>
      <c r="C775" s="1035" t="s">
        <v>2121</v>
      </c>
      <c r="D775" s="1036" t="s">
        <v>2122</v>
      </c>
      <c r="E775" s="1037" t="s">
        <v>2123</v>
      </c>
      <c r="F775" s="1038">
        <v>40567.519999999997</v>
      </c>
    </row>
    <row r="776" spans="1:6" x14ac:dyDescent="0.25">
      <c r="A776" s="1028">
        <v>765</v>
      </c>
      <c r="B776" s="1034" t="s">
        <v>2125</v>
      </c>
      <c r="C776" s="1035" t="s">
        <v>2121</v>
      </c>
      <c r="D776" s="1036" t="s">
        <v>2122</v>
      </c>
      <c r="E776" s="1037" t="s">
        <v>2123</v>
      </c>
      <c r="F776" s="1038">
        <v>40567.519999999997</v>
      </c>
    </row>
    <row r="777" spans="1:6" x14ac:dyDescent="0.25">
      <c r="A777" s="1028">
        <v>766</v>
      </c>
      <c r="B777" s="1034" t="s">
        <v>2126</v>
      </c>
      <c r="C777" s="1035" t="s">
        <v>2121</v>
      </c>
      <c r="D777" s="1036" t="s">
        <v>2122</v>
      </c>
      <c r="E777" s="1037" t="s">
        <v>2123</v>
      </c>
      <c r="F777" s="1038">
        <v>40567.519999999997</v>
      </c>
    </row>
    <row r="778" spans="1:6" x14ac:dyDescent="0.25">
      <c r="A778" s="1028">
        <v>767</v>
      </c>
      <c r="B778" s="1034" t="s">
        <v>2127</v>
      </c>
      <c r="C778" s="1035" t="s">
        <v>2121</v>
      </c>
      <c r="D778" s="1036" t="s">
        <v>2122</v>
      </c>
      <c r="E778" s="1037" t="s">
        <v>2123</v>
      </c>
      <c r="F778" s="1038">
        <v>40567.519999999997</v>
      </c>
    </row>
    <row r="779" spans="1:6" x14ac:dyDescent="0.25">
      <c r="A779" s="1028">
        <v>768</v>
      </c>
      <c r="B779" s="1034" t="s">
        <v>2128</v>
      </c>
      <c r="C779" s="1035" t="s">
        <v>2121</v>
      </c>
      <c r="D779" s="1036" t="s">
        <v>2122</v>
      </c>
      <c r="E779" s="1037" t="s">
        <v>2123</v>
      </c>
      <c r="F779" s="1038">
        <v>40567.519999999997</v>
      </c>
    </row>
    <row r="780" spans="1:6" x14ac:dyDescent="0.25">
      <c r="A780" s="1028">
        <v>769</v>
      </c>
      <c r="B780" s="1034" t="s">
        <v>2129</v>
      </c>
      <c r="C780" s="1035" t="s">
        <v>2121</v>
      </c>
      <c r="D780" s="1036" t="s">
        <v>2122</v>
      </c>
      <c r="E780" s="1037" t="s">
        <v>2123</v>
      </c>
      <c r="F780" s="1038">
        <v>40567.519999999997</v>
      </c>
    </row>
    <row r="781" spans="1:6" x14ac:dyDescent="0.25">
      <c r="A781" s="1028">
        <v>770</v>
      </c>
      <c r="B781" s="1034" t="s">
        <v>2130</v>
      </c>
      <c r="C781" s="1035" t="s">
        <v>2121</v>
      </c>
      <c r="D781" s="1036" t="s">
        <v>2122</v>
      </c>
      <c r="E781" s="1037" t="s">
        <v>2123</v>
      </c>
      <c r="F781" s="1038">
        <v>40567.519999999997</v>
      </c>
    </row>
    <row r="782" spans="1:6" x14ac:dyDescent="0.25">
      <c r="A782" s="1028">
        <v>771</v>
      </c>
      <c r="B782" s="1034" t="s">
        <v>2131</v>
      </c>
      <c r="C782" s="1035" t="s">
        <v>2121</v>
      </c>
      <c r="D782" s="1036" t="s">
        <v>2122</v>
      </c>
      <c r="E782" s="1037" t="s">
        <v>2123</v>
      </c>
      <c r="F782" s="1038">
        <v>40567.519999999997</v>
      </c>
    </row>
    <row r="783" spans="1:6" x14ac:dyDescent="0.25">
      <c r="A783" s="1028">
        <v>772</v>
      </c>
      <c r="B783" s="1034" t="s">
        <v>2132</v>
      </c>
      <c r="C783" s="1035" t="s">
        <v>2121</v>
      </c>
      <c r="D783" s="1036" t="s">
        <v>2122</v>
      </c>
      <c r="E783" s="1037" t="s">
        <v>2123</v>
      </c>
      <c r="F783" s="1038">
        <v>40567.519999999997</v>
      </c>
    </row>
    <row r="784" spans="1:6" x14ac:dyDescent="0.25">
      <c r="A784" s="1028">
        <v>773</v>
      </c>
      <c r="B784" s="1034" t="s">
        <v>2133</v>
      </c>
      <c r="C784" s="1035" t="s">
        <v>2121</v>
      </c>
      <c r="D784" s="1036" t="s">
        <v>2122</v>
      </c>
      <c r="E784" s="1037" t="s">
        <v>2123</v>
      </c>
      <c r="F784" s="1038">
        <v>40567.519999999997</v>
      </c>
    </row>
    <row r="785" spans="1:6" x14ac:dyDescent="0.25">
      <c r="A785" s="1028">
        <v>774</v>
      </c>
      <c r="B785" s="1034" t="s">
        <v>2134</v>
      </c>
      <c r="C785" s="1035" t="s">
        <v>2121</v>
      </c>
      <c r="D785" s="1036" t="s">
        <v>2122</v>
      </c>
      <c r="E785" s="1037" t="s">
        <v>2123</v>
      </c>
      <c r="F785" s="1038">
        <v>40567.519999999997</v>
      </c>
    </row>
    <row r="786" spans="1:6" x14ac:dyDescent="0.25">
      <c r="A786" s="1028">
        <v>775</v>
      </c>
      <c r="B786" s="1034" t="s">
        <v>2135</v>
      </c>
      <c r="C786" s="1035" t="s">
        <v>2121</v>
      </c>
      <c r="D786" s="1036" t="s">
        <v>2122</v>
      </c>
      <c r="E786" s="1037" t="s">
        <v>2123</v>
      </c>
      <c r="F786" s="1038">
        <v>40567.519999999997</v>
      </c>
    </row>
    <row r="787" spans="1:6" x14ac:dyDescent="0.25">
      <c r="A787" s="1028">
        <v>776</v>
      </c>
      <c r="B787" s="1034" t="s">
        <v>2136</v>
      </c>
      <c r="C787" s="1035" t="s">
        <v>2121</v>
      </c>
      <c r="D787" s="1036" t="s">
        <v>2122</v>
      </c>
      <c r="E787" s="1037" t="s">
        <v>2123</v>
      </c>
      <c r="F787" s="1038">
        <v>40567.519999999997</v>
      </c>
    </row>
    <row r="788" spans="1:6" x14ac:dyDescent="0.25">
      <c r="A788" s="1028">
        <v>777</v>
      </c>
      <c r="B788" s="1034" t="s">
        <v>2137</v>
      </c>
      <c r="C788" s="1035" t="s">
        <v>2121</v>
      </c>
      <c r="D788" s="1036" t="s">
        <v>2122</v>
      </c>
      <c r="E788" s="1037" t="s">
        <v>2123</v>
      </c>
      <c r="F788" s="1038">
        <v>40567.519999999997</v>
      </c>
    </row>
    <row r="789" spans="1:6" x14ac:dyDescent="0.25">
      <c r="A789" s="1028">
        <v>778</v>
      </c>
      <c r="B789" s="1034" t="s">
        <v>2138</v>
      </c>
      <c r="C789" s="1035" t="s">
        <v>2121</v>
      </c>
      <c r="D789" s="1036" t="s">
        <v>2122</v>
      </c>
      <c r="E789" s="1037" t="s">
        <v>2123</v>
      </c>
      <c r="F789" s="1038">
        <v>40567.519999999997</v>
      </c>
    </row>
    <row r="790" spans="1:6" x14ac:dyDescent="0.25">
      <c r="A790" s="1028">
        <v>779</v>
      </c>
      <c r="B790" s="1034" t="s">
        <v>2139</v>
      </c>
      <c r="C790" s="1035" t="s">
        <v>2121</v>
      </c>
      <c r="D790" s="1036" t="s">
        <v>2122</v>
      </c>
      <c r="E790" s="1037" t="s">
        <v>2123</v>
      </c>
      <c r="F790" s="1038">
        <v>40567.519999999997</v>
      </c>
    </row>
    <row r="791" spans="1:6" x14ac:dyDescent="0.25">
      <c r="A791" s="1028">
        <v>780</v>
      </c>
      <c r="B791" s="1034" t="s">
        <v>2140</v>
      </c>
      <c r="C791" s="1035" t="s">
        <v>2121</v>
      </c>
      <c r="D791" s="1036" t="s">
        <v>2122</v>
      </c>
      <c r="E791" s="1037" t="s">
        <v>2123</v>
      </c>
      <c r="F791" s="1038">
        <v>40567.519999999997</v>
      </c>
    </row>
    <row r="792" spans="1:6" x14ac:dyDescent="0.25">
      <c r="A792" s="1028">
        <v>781</v>
      </c>
      <c r="B792" s="1034" t="s">
        <v>2141</v>
      </c>
      <c r="C792" s="1035" t="s">
        <v>2121</v>
      </c>
      <c r="D792" s="1036" t="s">
        <v>2122</v>
      </c>
      <c r="E792" s="1037" t="s">
        <v>2123</v>
      </c>
      <c r="F792" s="1038">
        <v>40567.519999999997</v>
      </c>
    </row>
    <row r="793" spans="1:6" x14ac:dyDescent="0.25">
      <c r="A793" s="1028">
        <v>782</v>
      </c>
      <c r="B793" s="1034" t="s">
        <v>2142</v>
      </c>
      <c r="C793" s="1035" t="s">
        <v>2121</v>
      </c>
      <c r="D793" s="1036" t="s">
        <v>2122</v>
      </c>
      <c r="E793" s="1037" t="s">
        <v>2123</v>
      </c>
      <c r="F793" s="1038">
        <v>40567.519999999997</v>
      </c>
    </row>
    <row r="794" spans="1:6" x14ac:dyDescent="0.25">
      <c r="A794" s="1028">
        <v>783</v>
      </c>
      <c r="B794" s="1034" t="s">
        <v>2143</v>
      </c>
      <c r="C794" s="1035" t="s">
        <v>2121</v>
      </c>
      <c r="D794" s="1036" t="s">
        <v>2122</v>
      </c>
      <c r="E794" s="1037" t="s">
        <v>2123</v>
      </c>
      <c r="F794" s="1038">
        <v>40567.519999999997</v>
      </c>
    </row>
    <row r="795" spans="1:6" x14ac:dyDescent="0.25">
      <c r="A795" s="1028">
        <v>784</v>
      </c>
      <c r="B795" s="1034" t="s">
        <v>2144</v>
      </c>
      <c r="C795" s="1035" t="s">
        <v>2121</v>
      </c>
      <c r="D795" s="1036" t="s">
        <v>2122</v>
      </c>
      <c r="E795" s="1037" t="s">
        <v>2123</v>
      </c>
      <c r="F795" s="1038">
        <v>40567.519999999997</v>
      </c>
    </row>
    <row r="796" spans="1:6" x14ac:dyDescent="0.25">
      <c r="A796" s="1028">
        <v>785</v>
      </c>
      <c r="B796" s="1034" t="s">
        <v>2145</v>
      </c>
      <c r="C796" s="1035" t="s">
        <v>2121</v>
      </c>
      <c r="D796" s="1036" t="s">
        <v>2122</v>
      </c>
      <c r="E796" s="1037" t="s">
        <v>2123</v>
      </c>
      <c r="F796" s="1038">
        <v>40567.519999999997</v>
      </c>
    </row>
    <row r="797" spans="1:6" x14ac:dyDescent="0.25">
      <c r="A797" s="1028">
        <v>786</v>
      </c>
      <c r="B797" s="1034" t="s">
        <v>2146</v>
      </c>
      <c r="C797" s="1035" t="s">
        <v>2121</v>
      </c>
      <c r="D797" s="1036" t="s">
        <v>2122</v>
      </c>
      <c r="E797" s="1037" t="s">
        <v>2123</v>
      </c>
      <c r="F797" s="1038">
        <v>40567.519999999997</v>
      </c>
    </row>
    <row r="798" spans="1:6" x14ac:dyDescent="0.25">
      <c r="A798" s="1028">
        <v>787</v>
      </c>
      <c r="B798" s="1034" t="s">
        <v>2147</v>
      </c>
      <c r="C798" s="1035" t="s">
        <v>2121</v>
      </c>
      <c r="D798" s="1036" t="s">
        <v>2122</v>
      </c>
      <c r="E798" s="1037" t="s">
        <v>2123</v>
      </c>
      <c r="F798" s="1038">
        <v>40567.519999999997</v>
      </c>
    </row>
    <row r="799" spans="1:6" x14ac:dyDescent="0.25">
      <c r="A799" s="1028">
        <v>788</v>
      </c>
      <c r="B799" s="1034">
        <v>30011</v>
      </c>
      <c r="C799" s="1035" t="s">
        <v>2148</v>
      </c>
      <c r="D799" s="1036" t="s">
        <v>2149</v>
      </c>
      <c r="E799" s="1037" t="s">
        <v>2150</v>
      </c>
      <c r="F799" s="1038">
        <v>4582</v>
      </c>
    </row>
    <row r="800" spans="1:6" x14ac:dyDescent="0.25">
      <c r="A800" s="1028">
        <v>789</v>
      </c>
      <c r="B800" s="1034" t="s">
        <v>2151</v>
      </c>
      <c r="C800" s="1035" t="s">
        <v>2152</v>
      </c>
      <c r="D800" s="1036"/>
      <c r="E800" s="1037"/>
      <c r="F800" s="1038">
        <v>14558</v>
      </c>
    </row>
    <row r="801" spans="1:6" x14ac:dyDescent="0.25">
      <c r="A801" s="1028">
        <v>790</v>
      </c>
      <c r="B801" s="1034" t="s">
        <v>2153</v>
      </c>
      <c r="C801" s="1035" t="s">
        <v>2152</v>
      </c>
      <c r="D801" s="1036"/>
      <c r="E801" s="1037"/>
      <c r="F801" s="1038">
        <v>14558</v>
      </c>
    </row>
    <row r="802" spans="1:6" x14ac:dyDescent="0.25">
      <c r="A802" s="1028">
        <v>791</v>
      </c>
      <c r="B802" s="1034" t="s">
        <v>2154</v>
      </c>
      <c r="C802" s="1035" t="s">
        <v>2152</v>
      </c>
      <c r="D802" s="1036"/>
      <c r="E802" s="1037"/>
      <c r="F802" s="1038">
        <v>14558</v>
      </c>
    </row>
    <row r="803" spans="1:6" x14ac:dyDescent="0.25">
      <c r="A803" s="1028">
        <v>792</v>
      </c>
      <c r="B803" s="1034" t="s">
        <v>2155</v>
      </c>
      <c r="C803" s="1035" t="s">
        <v>2152</v>
      </c>
      <c r="D803" s="1036"/>
      <c r="E803" s="1037"/>
      <c r="F803" s="1038">
        <v>14558</v>
      </c>
    </row>
    <row r="804" spans="1:6" x14ac:dyDescent="0.25">
      <c r="A804" s="1028">
        <v>793</v>
      </c>
      <c r="B804" s="1034" t="s">
        <v>2156</v>
      </c>
      <c r="C804" s="1035" t="s">
        <v>2157</v>
      </c>
      <c r="D804" s="1036" t="s">
        <v>2158</v>
      </c>
      <c r="E804" s="1037"/>
      <c r="F804" s="1038">
        <v>5797.68</v>
      </c>
    </row>
    <row r="805" spans="1:6" x14ac:dyDescent="0.25">
      <c r="A805" s="1028">
        <v>794</v>
      </c>
      <c r="B805" s="1034" t="s">
        <v>2159</v>
      </c>
      <c r="C805" s="1035" t="s">
        <v>2157</v>
      </c>
      <c r="D805" s="1036" t="s">
        <v>2158</v>
      </c>
      <c r="E805" s="1037"/>
      <c r="F805" s="1038">
        <v>5797.68</v>
      </c>
    </row>
    <row r="806" spans="1:6" x14ac:dyDescent="0.25">
      <c r="A806" s="1028">
        <v>795</v>
      </c>
      <c r="B806" s="1034" t="s">
        <v>2160</v>
      </c>
      <c r="C806" s="1035" t="s">
        <v>2157</v>
      </c>
      <c r="D806" s="1036" t="s">
        <v>2158</v>
      </c>
      <c r="E806" s="1037"/>
      <c r="F806" s="1038">
        <v>5797.68</v>
      </c>
    </row>
    <row r="807" spans="1:6" x14ac:dyDescent="0.25">
      <c r="A807" s="1028">
        <v>796</v>
      </c>
      <c r="B807" s="1034" t="s">
        <v>2161</v>
      </c>
      <c r="C807" s="1035" t="s">
        <v>2157</v>
      </c>
      <c r="D807" s="1036" t="s">
        <v>2158</v>
      </c>
      <c r="E807" s="1037"/>
      <c r="F807" s="1038">
        <v>5797.68</v>
      </c>
    </row>
    <row r="808" spans="1:6" x14ac:dyDescent="0.25">
      <c r="A808" s="1028">
        <v>797</v>
      </c>
      <c r="B808" s="1034" t="s">
        <v>2162</v>
      </c>
      <c r="C808" s="1035" t="s">
        <v>2163</v>
      </c>
      <c r="D808" s="1036"/>
      <c r="E808" s="1037"/>
      <c r="F808" s="1038">
        <v>3468.3999999999996</v>
      </c>
    </row>
    <row r="809" spans="1:6" x14ac:dyDescent="0.25">
      <c r="A809" s="1028">
        <v>798</v>
      </c>
      <c r="B809" s="1034" t="s">
        <v>2164</v>
      </c>
      <c r="C809" s="1035" t="s">
        <v>2163</v>
      </c>
      <c r="D809" s="1036"/>
      <c r="E809" s="1037"/>
      <c r="F809" s="1038">
        <v>3468.3999999999996</v>
      </c>
    </row>
    <row r="810" spans="1:6" x14ac:dyDescent="0.25">
      <c r="A810" s="1028">
        <v>799</v>
      </c>
      <c r="B810" s="1034" t="s">
        <v>2165</v>
      </c>
      <c r="C810" s="1035" t="s">
        <v>2163</v>
      </c>
      <c r="D810" s="1036"/>
      <c r="E810" s="1037"/>
      <c r="F810" s="1038">
        <v>3468.3999999999996</v>
      </c>
    </row>
    <row r="811" spans="1:6" x14ac:dyDescent="0.25">
      <c r="A811" s="1028">
        <v>800</v>
      </c>
      <c r="B811" s="1034" t="s">
        <v>2166</v>
      </c>
      <c r="C811" s="1035" t="s">
        <v>2163</v>
      </c>
      <c r="D811" s="1036"/>
      <c r="E811" s="1037"/>
      <c r="F811" s="1038">
        <v>3468.3999999999996</v>
      </c>
    </row>
    <row r="812" spans="1:6" x14ac:dyDescent="0.25">
      <c r="A812" s="1028">
        <v>801</v>
      </c>
      <c r="B812" s="1034" t="s">
        <v>2167</v>
      </c>
      <c r="C812" s="1035" t="s">
        <v>2163</v>
      </c>
      <c r="D812" s="1036"/>
      <c r="E812" s="1037"/>
      <c r="F812" s="1038">
        <v>3468.3999999999996</v>
      </c>
    </row>
    <row r="813" spans="1:6" x14ac:dyDescent="0.25">
      <c r="A813" s="1028">
        <v>802</v>
      </c>
      <c r="B813" s="1034" t="s">
        <v>2168</v>
      </c>
      <c r="C813" s="1035" t="s">
        <v>2163</v>
      </c>
      <c r="D813" s="1036"/>
      <c r="E813" s="1037"/>
      <c r="F813" s="1038">
        <v>3468.3999999999996</v>
      </c>
    </row>
    <row r="814" spans="1:6" x14ac:dyDescent="0.25">
      <c r="A814" s="1028">
        <v>803</v>
      </c>
      <c r="B814" s="1034" t="s">
        <v>2169</v>
      </c>
      <c r="C814" s="1035" t="s">
        <v>2163</v>
      </c>
      <c r="D814" s="1036"/>
      <c r="E814" s="1037"/>
      <c r="F814" s="1038">
        <v>3468.3999999999996</v>
      </c>
    </row>
    <row r="815" spans="1:6" x14ac:dyDescent="0.25">
      <c r="A815" s="1028">
        <v>804</v>
      </c>
      <c r="B815" s="1034" t="s">
        <v>2170</v>
      </c>
      <c r="C815" s="1035" t="s">
        <v>2163</v>
      </c>
      <c r="D815" s="1036"/>
      <c r="E815" s="1037"/>
      <c r="F815" s="1038">
        <v>3468.3999999999996</v>
      </c>
    </row>
    <row r="816" spans="1:6" x14ac:dyDescent="0.25">
      <c r="A816" s="1028">
        <v>805</v>
      </c>
      <c r="B816" s="1034" t="s">
        <v>2171</v>
      </c>
      <c r="C816" s="1035" t="s">
        <v>2163</v>
      </c>
      <c r="D816" s="1036"/>
      <c r="E816" s="1037"/>
      <c r="F816" s="1038">
        <v>3468.3999999999996</v>
      </c>
    </row>
    <row r="817" spans="1:6" x14ac:dyDescent="0.25">
      <c r="A817" s="1028">
        <v>806</v>
      </c>
      <c r="B817" s="1034" t="s">
        <v>2172</v>
      </c>
      <c r="C817" s="1035" t="s">
        <v>2163</v>
      </c>
      <c r="D817" s="1036"/>
      <c r="E817" s="1037"/>
      <c r="F817" s="1038">
        <v>3468.3999999999996</v>
      </c>
    </row>
    <row r="818" spans="1:6" x14ac:dyDescent="0.25">
      <c r="A818" s="1028">
        <v>807</v>
      </c>
      <c r="B818" s="1034" t="s">
        <v>2173</v>
      </c>
      <c r="C818" s="1035" t="s">
        <v>2163</v>
      </c>
      <c r="D818" s="1036"/>
      <c r="E818" s="1037"/>
      <c r="F818" s="1038">
        <v>3468.3999999999996</v>
      </c>
    </row>
    <row r="819" spans="1:6" x14ac:dyDescent="0.25">
      <c r="A819" s="1028">
        <v>808</v>
      </c>
      <c r="B819" s="1034" t="s">
        <v>2174</v>
      </c>
      <c r="C819" s="1035" t="s">
        <v>2163</v>
      </c>
      <c r="D819" s="1036"/>
      <c r="E819" s="1037"/>
      <c r="F819" s="1038">
        <v>3468.3999999999996</v>
      </c>
    </row>
    <row r="820" spans="1:6" x14ac:dyDescent="0.25">
      <c r="A820" s="1028">
        <v>809</v>
      </c>
      <c r="B820" s="1034" t="s">
        <v>2175</v>
      </c>
      <c r="C820" s="1035" t="s">
        <v>2163</v>
      </c>
      <c r="D820" s="1036"/>
      <c r="E820" s="1037"/>
      <c r="F820" s="1038">
        <v>3468.3999999999996</v>
      </c>
    </row>
    <row r="821" spans="1:6" x14ac:dyDescent="0.25">
      <c r="A821" s="1028">
        <v>810</v>
      </c>
      <c r="B821" s="1034" t="s">
        <v>2176</v>
      </c>
      <c r="C821" s="1035" t="s">
        <v>2163</v>
      </c>
      <c r="D821" s="1036"/>
      <c r="E821" s="1037"/>
      <c r="F821" s="1038">
        <v>3468.3999999999996</v>
      </c>
    </row>
    <row r="822" spans="1:6" x14ac:dyDescent="0.25">
      <c r="A822" s="1028">
        <v>811</v>
      </c>
      <c r="B822" s="1034" t="s">
        <v>2177</v>
      </c>
      <c r="C822" s="1035" t="s">
        <v>2163</v>
      </c>
      <c r="D822" s="1036"/>
      <c r="E822" s="1037"/>
      <c r="F822" s="1038">
        <v>3468.3999999999996</v>
      </c>
    </row>
    <row r="823" spans="1:6" x14ac:dyDescent="0.25">
      <c r="A823" s="1028">
        <v>812</v>
      </c>
      <c r="B823" s="1034" t="s">
        <v>2178</v>
      </c>
      <c r="C823" s="1035" t="s">
        <v>2163</v>
      </c>
      <c r="D823" s="1036"/>
      <c r="E823" s="1037"/>
      <c r="F823" s="1038">
        <v>3468.3999999999996</v>
      </c>
    </row>
    <row r="824" spans="1:6" x14ac:dyDescent="0.25">
      <c r="A824" s="1028">
        <v>813</v>
      </c>
      <c r="B824" s="1034" t="s">
        <v>2179</v>
      </c>
      <c r="C824" s="1035" t="s">
        <v>2163</v>
      </c>
      <c r="D824" s="1036"/>
      <c r="E824" s="1037"/>
      <c r="F824" s="1038">
        <v>3468.3999999999996</v>
      </c>
    </row>
    <row r="825" spans="1:6" x14ac:dyDescent="0.25">
      <c r="A825" s="1028">
        <v>814</v>
      </c>
      <c r="B825" s="1034" t="s">
        <v>2180</v>
      </c>
      <c r="C825" s="1035" t="s">
        <v>2163</v>
      </c>
      <c r="D825" s="1036"/>
      <c r="E825" s="1037"/>
      <c r="F825" s="1038">
        <v>3468.3999999999996</v>
      </c>
    </row>
    <row r="826" spans="1:6" x14ac:dyDescent="0.25">
      <c r="A826" s="1028">
        <v>815</v>
      </c>
      <c r="B826" s="1034" t="s">
        <v>2181</v>
      </c>
      <c r="C826" s="1035" t="s">
        <v>2163</v>
      </c>
      <c r="D826" s="1036"/>
      <c r="E826" s="1037"/>
      <c r="F826" s="1038">
        <v>3468.3999999999996</v>
      </c>
    </row>
    <row r="827" spans="1:6" x14ac:dyDescent="0.25">
      <c r="A827" s="1028">
        <v>816</v>
      </c>
      <c r="B827" s="1034" t="s">
        <v>2182</v>
      </c>
      <c r="C827" s="1035" t="s">
        <v>2163</v>
      </c>
      <c r="D827" s="1036"/>
      <c r="E827" s="1037"/>
      <c r="F827" s="1038">
        <v>3468.3999999999996</v>
      </c>
    </row>
    <row r="828" spans="1:6" x14ac:dyDescent="0.25">
      <c r="A828" s="1028">
        <v>817</v>
      </c>
      <c r="B828" s="1034" t="s">
        <v>2183</v>
      </c>
      <c r="C828" s="1035" t="s">
        <v>2163</v>
      </c>
      <c r="D828" s="1036"/>
      <c r="E828" s="1037"/>
      <c r="F828" s="1038">
        <v>3468.3999999999996</v>
      </c>
    </row>
    <row r="829" spans="1:6" x14ac:dyDescent="0.25">
      <c r="A829" s="1028">
        <v>818</v>
      </c>
      <c r="B829" s="1034">
        <v>30015</v>
      </c>
      <c r="C829" s="1035" t="s">
        <v>2184</v>
      </c>
      <c r="D829" s="1036"/>
      <c r="E829" s="1037"/>
      <c r="F829" s="1038">
        <v>1118500</v>
      </c>
    </row>
    <row r="830" spans="1:6" x14ac:dyDescent="0.25">
      <c r="A830" s="1028">
        <v>819</v>
      </c>
      <c r="B830" s="1034">
        <v>30016</v>
      </c>
      <c r="C830" s="1035" t="s">
        <v>2185</v>
      </c>
      <c r="D830" s="1036"/>
      <c r="E830" s="1037"/>
      <c r="F830" s="1038">
        <v>103578.85</v>
      </c>
    </row>
    <row r="831" spans="1:6" x14ac:dyDescent="0.25">
      <c r="A831" s="1028">
        <v>820</v>
      </c>
      <c r="B831" s="1034" t="s">
        <v>2186</v>
      </c>
      <c r="C831" s="1035" t="s">
        <v>2187</v>
      </c>
      <c r="D831" s="1036" t="s">
        <v>2188</v>
      </c>
      <c r="E831" s="1037" t="s">
        <v>2189</v>
      </c>
      <c r="F831" s="1038">
        <v>469.21999999999997</v>
      </c>
    </row>
    <row r="832" spans="1:6" x14ac:dyDescent="0.25">
      <c r="A832" s="1028">
        <v>821</v>
      </c>
      <c r="B832" s="1034" t="s">
        <v>2190</v>
      </c>
      <c r="C832" s="1035" t="s">
        <v>2187</v>
      </c>
      <c r="D832" s="1036" t="s">
        <v>2188</v>
      </c>
      <c r="E832" s="1037" t="s">
        <v>2189</v>
      </c>
      <c r="F832" s="1038">
        <v>469.21999999999997</v>
      </c>
    </row>
    <row r="833" spans="1:6" x14ac:dyDescent="0.25">
      <c r="A833" s="1028">
        <v>822</v>
      </c>
      <c r="B833" s="1034" t="s">
        <v>2191</v>
      </c>
      <c r="C833" s="1035" t="s">
        <v>2187</v>
      </c>
      <c r="D833" s="1036" t="s">
        <v>2188</v>
      </c>
      <c r="E833" s="1037" t="s">
        <v>2189</v>
      </c>
      <c r="F833" s="1038">
        <v>469.21999999999997</v>
      </c>
    </row>
    <row r="834" spans="1:6" x14ac:dyDescent="0.25">
      <c r="A834" s="1028">
        <v>823</v>
      </c>
      <c r="B834" s="1034" t="s">
        <v>2192</v>
      </c>
      <c r="C834" s="1035" t="s">
        <v>2187</v>
      </c>
      <c r="D834" s="1036" t="s">
        <v>2188</v>
      </c>
      <c r="E834" s="1037" t="s">
        <v>2189</v>
      </c>
      <c r="F834" s="1038">
        <v>469.21999999999997</v>
      </c>
    </row>
    <row r="835" spans="1:6" x14ac:dyDescent="0.25">
      <c r="A835" s="1028">
        <v>824</v>
      </c>
      <c r="B835" s="1034" t="s">
        <v>2193</v>
      </c>
      <c r="C835" s="1035" t="s">
        <v>2187</v>
      </c>
      <c r="D835" s="1036" t="s">
        <v>2188</v>
      </c>
      <c r="E835" s="1037" t="s">
        <v>2189</v>
      </c>
      <c r="F835" s="1038">
        <v>469.21999999999997</v>
      </c>
    </row>
    <row r="836" spans="1:6" x14ac:dyDescent="0.25">
      <c r="A836" s="1028">
        <v>825</v>
      </c>
      <c r="B836" s="1034" t="s">
        <v>2194</v>
      </c>
      <c r="C836" s="1039" t="s">
        <v>2195</v>
      </c>
      <c r="D836" s="1036" t="s">
        <v>2149</v>
      </c>
      <c r="E836" s="1037" t="s">
        <v>2196</v>
      </c>
      <c r="F836" s="1038">
        <v>4582</v>
      </c>
    </row>
    <row r="837" spans="1:6" x14ac:dyDescent="0.25">
      <c r="A837" s="1028">
        <v>826</v>
      </c>
      <c r="B837" s="1034" t="s">
        <v>2197</v>
      </c>
      <c r="C837" s="1035" t="s">
        <v>2195</v>
      </c>
      <c r="D837" s="1036" t="s">
        <v>2149</v>
      </c>
      <c r="E837" s="1037" t="s">
        <v>2196</v>
      </c>
      <c r="F837" s="1038">
        <v>4582</v>
      </c>
    </row>
    <row r="838" spans="1:6" x14ac:dyDescent="0.25">
      <c r="A838" s="1028">
        <v>827</v>
      </c>
      <c r="B838" s="1034" t="s">
        <v>2198</v>
      </c>
      <c r="C838" s="1035" t="s">
        <v>2195</v>
      </c>
      <c r="D838" s="1036" t="s">
        <v>2149</v>
      </c>
      <c r="E838" s="1037" t="s">
        <v>2196</v>
      </c>
      <c r="F838" s="1038">
        <v>4582</v>
      </c>
    </row>
    <row r="839" spans="1:6" x14ac:dyDescent="0.25">
      <c r="A839" s="1028">
        <v>828</v>
      </c>
      <c r="B839" s="1034" t="s">
        <v>2199</v>
      </c>
      <c r="C839" s="1035" t="s">
        <v>2195</v>
      </c>
      <c r="D839" s="1036" t="s">
        <v>2149</v>
      </c>
      <c r="E839" s="1037" t="s">
        <v>2196</v>
      </c>
      <c r="F839" s="1038">
        <v>4582</v>
      </c>
    </row>
    <row r="840" spans="1:6" x14ac:dyDescent="0.25">
      <c r="A840" s="1028">
        <v>829</v>
      </c>
      <c r="B840" s="1034" t="s">
        <v>2200</v>
      </c>
      <c r="C840" s="1035" t="s">
        <v>2195</v>
      </c>
      <c r="D840" s="1036" t="s">
        <v>2149</v>
      </c>
      <c r="E840" s="1037" t="s">
        <v>2196</v>
      </c>
      <c r="F840" s="1038">
        <v>4582</v>
      </c>
    </row>
    <row r="841" spans="1:6" x14ac:dyDescent="0.25">
      <c r="A841" s="1028">
        <v>830</v>
      </c>
      <c r="B841" s="1034" t="s">
        <v>2201</v>
      </c>
      <c r="C841" s="1035" t="s">
        <v>2195</v>
      </c>
      <c r="D841" s="1036" t="s">
        <v>2149</v>
      </c>
      <c r="E841" s="1037" t="s">
        <v>2196</v>
      </c>
      <c r="F841" s="1038">
        <v>4582</v>
      </c>
    </row>
    <row r="842" spans="1:6" x14ac:dyDescent="0.25">
      <c r="A842" s="1028">
        <v>831</v>
      </c>
      <c r="B842" s="1034" t="s">
        <v>2202</v>
      </c>
      <c r="C842" s="1035" t="s">
        <v>2195</v>
      </c>
      <c r="D842" s="1036" t="s">
        <v>2149</v>
      </c>
      <c r="E842" s="1037" t="s">
        <v>2196</v>
      </c>
      <c r="F842" s="1038">
        <v>4582</v>
      </c>
    </row>
    <row r="843" spans="1:6" x14ac:dyDescent="0.25">
      <c r="A843" s="1028">
        <v>832</v>
      </c>
      <c r="B843" s="1034" t="s">
        <v>2203</v>
      </c>
      <c r="C843" s="1035" t="s">
        <v>2195</v>
      </c>
      <c r="D843" s="1036" t="s">
        <v>2149</v>
      </c>
      <c r="E843" s="1037" t="s">
        <v>2196</v>
      </c>
      <c r="F843" s="1038">
        <v>4582</v>
      </c>
    </row>
    <row r="844" spans="1:6" x14ac:dyDescent="0.25">
      <c r="A844" s="1028">
        <v>833</v>
      </c>
      <c r="B844" s="1034" t="s">
        <v>2204</v>
      </c>
      <c r="C844" s="1035" t="s">
        <v>2195</v>
      </c>
      <c r="D844" s="1036" t="s">
        <v>2149</v>
      </c>
      <c r="E844" s="1037" t="s">
        <v>2196</v>
      </c>
      <c r="F844" s="1038">
        <v>4582</v>
      </c>
    </row>
    <row r="845" spans="1:6" x14ac:dyDescent="0.25">
      <c r="A845" s="1028">
        <v>834</v>
      </c>
      <c r="B845" s="1034" t="s">
        <v>2205</v>
      </c>
      <c r="C845" s="1035" t="s">
        <v>2195</v>
      </c>
      <c r="D845" s="1036" t="s">
        <v>2149</v>
      </c>
      <c r="E845" s="1037" t="s">
        <v>2196</v>
      </c>
      <c r="F845" s="1038">
        <v>4582</v>
      </c>
    </row>
    <row r="846" spans="1:6" x14ac:dyDescent="0.25">
      <c r="A846" s="1028">
        <v>835</v>
      </c>
      <c r="B846" s="1034" t="s">
        <v>2206</v>
      </c>
      <c r="C846" s="1035" t="s">
        <v>2207</v>
      </c>
      <c r="D846" s="1036"/>
      <c r="E846" s="1037"/>
      <c r="F846" s="1038">
        <v>1750.32</v>
      </c>
    </row>
    <row r="847" spans="1:6" x14ac:dyDescent="0.25">
      <c r="A847" s="1028">
        <v>836</v>
      </c>
      <c r="B847" s="1034" t="s">
        <v>2208</v>
      </c>
      <c r="C847" s="1035" t="s">
        <v>2207</v>
      </c>
      <c r="D847" s="1036"/>
      <c r="E847" s="1037"/>
      <c r="F847" s="1038">
        <v>1750.32</v>
      </c>
    </row>
    <row r="848" spans="1:6" x14ac:dyDescent="0.25">
      <c r="A848" s="1028">
        <v>837</v>
      </c>
      <c r="B848" s="1034" t="s">
        <v>2209</v>
      </c>
      <c r="C848" s="1035" t="s">
        <v>2207</v>
      </c>
      <c r="D848" s="1036"/>
      <c r="E848" s="1037"/>
      <c r="F848" s="1038">
        <v>1750.32</v>
      </c>
    </row>
    <row r="849" spans="1:6" x14ac:dyDescent="0.25">
      <c r="A849" s="1028">
        <v>838</v>
      </c>
      <c r="B849" s="1034" t="s">
        <v>2210</v>
      </c>
      <c r="C849" s="1035" t="s">
        <v>2207</v>
      </c>
      <c r="D849" s="1036"/>
      <c r="E849" s="1037"/>
      <c r="F849" s="1038">
        <v>1750.33</v>
      </c>
    </row>
    <row r="850" spans="1:6" x14ac:dyDescent="0.25">
      <c r="A850" s="1028">
        <v>839</v>
      </c>
      <c r="B850" s="1034" t="s">
        <v>2211</v>
      </c>
      <c r="C850" s="1035" t="s">
        <v>2207</v>
      </c>
      <c r="D850" s="1036"/>
      <c r="E850" s="1037"/>
      <c r="F850" s="1038">
        <v>1750.33</v>
      </c>
    </row>
    <row r="851" spans="1:6" x14ac:dyDescent="0.25">
      <c r="A851" s="1028">
        <v>840</v>
      </c>
      <c r="B851" s="1034">
        <v>30020</v>
      </c>
      <c r="C851" s="1035" t="s">
        <v>2212</v>
      </c>
      <c r="D851" s="1036" t="s">
        <v>2213</v>
      </c>
      <c r="E851" s="1037" t="s">
        <v>2214</v>
      </c>
      <c r="F851" s="1038">
        <v>5871.92</v>
      </c>
    </row>
    <row r="852" spans="1:6" x14ac:dyDescent="0.25">
      <c r="A852" s="1028">
        <v>841</v>
      </c>
      <c r="B852" s="1034" t="s">
        <v>2215</v>
      </c>
      <c r="C852" s="1035" t="s">
        <v>2216</v>
      </c>
      <c r="D852" s="1036"/>
      <c r="E852" s="1037"/>
      <c r="F852" s="1038">
        <v>1848.7</v>
      </c>
    </row>
    <row r="853" spans="1:6" x14ac:dyDescent="0.25">
      <c r="A853" s="1028">
        <v>842</v>
      </c>
      <c r="B853" s="1034" t="s">
        <v>2217</v>
      </c>
      <c r="C853" s="1035" t="s">
        <v>2216</v>
      </c>
      <c r="D853" s="1036"/>
      <c r="E853" s="1037"/>
      <c r="F853" s="1038">
        <v>1848.69</v>
      </c>
    </row>
    <row r="854" spans="1:6" x14ac:dyDescent="0.25">
      <c r="A854" s="1028">
        <v>843</v>
      </c>
      <c r="B854" s="1034">
        <v>30022</v>
      </c>
      <c r="C854" s="1035" t="s">
        <v>2218</v>
      </c>
      <c r="D854" s="1036" t="s">
        <v>2149</v>
      </c>
      <c r="E854" s="1037" t="s">
        <v>2219</v>
      </c>
      <c r="F854" s="1038">
        <v>17642.78</v>
      </c>
    </row>
    <row r="855" spans="1:6" x14ac:dyDescent="0.25">
      <c r="A855" s="1028">
        <v>844</v>
      </c>
      <c r="B855" s="1034" t="s">
        <v>2220</v>
      </c>
      <c r="C855" s="1035" t="s">
        <v>2221</v>
      </c>
      <c r="D855" s="1036"/>
      <c r="E855" s="1037"/>
      <c r="F855" s="1038">
        <v>4377.5600000000004</v>
      </c>
    </row>
    <row r="856" spans="1:6" x14ac:dyDescent="0.25">
      <c r="A856" s="1028">
        <v>845</v>
      </c>
      <c r="B856" s="1034" t="s">
        <v>2222</v>
      </c>
      <c r="C856" s="1035" t="s">
        <v>2221</v>
      </c>
      <c r="D856" s="1036"/>
      <c r="E856" s="1037"/>
      <c r="F856" s="1038">
        <v>4377.5600000000004</v>
      </c>
    </row>
    <row r="857" spans="1:6" x14ac:dyDescent="0.25">
      <c r="A857" s="1028">
        <v>846</v>
      </c>
      <c r="B857" s="1034" t="s">
        <v>2223</v>
      </c>
      <c r="C857" s="1035" t="s">
        <v>2221</v>
      </c>
      <c r="D857" s="1036"/>
      <c r="E857" s="1037"/>
      <c r="F857" s="1038">
        <v>4377.5600000000004</v>
      </c>
    </row>
    <row r="858" spans="1:6" x14ac:dyDescent="0.25">
      <c r="A858" s="1028">
        <v>847</v>
      </c>
      <c r="B858" s="1034" t="s">
        <v>2224</v>
      </c>
      <c r="C858" s="1035" t="s">
        <v>2221</v>
      </c>
      <c r="D858" s="1036"/>
      <c r="E858" s="1037"/>
      <c r="F858" s="1038">
        <v>4377.5600000000004</v>
      </c>
    </row>
    <row r="859" spans="1:6" x14ac:dyDescent="0.25">
      <c r="A859" s="1028">
        <v>848</v>
      </c>
      <c r="B859" s="1034" t="s">
        <v>2225</v>
      </c>
      <c r="C859" s="1035" t="s">
        <v>2221</v>
      </c>
      <c r="D859" s="1036"/>
      <c r="E859" s="1037"/>
      <c r="F859" s="1038">
        <v>4377.5600000000004</v>
      </c>
    </row>
    <row r="860" spans="1:6" x14ac:dyDescent="0.25">
      <c r="A860" s="1028">
        <v>849</v>
      </c>
      <c r="B860" s="1034">
        <v>30024</v>
      </c>
      <c r="C860" s="1035" t="s">
        <v>2226</v>
      </c>
      <c r="D860" s="1036"/>
      <c r="E860" s="1037"/>
      <c r="F860" s="1038">
        <v>63714.16</v>
      </c>
    </row>
    <row r="861" spans="1:6" x14ac:dyDescent="0.25">
      <c r="A861" s="1028">
        <v>850</v>
      </c>
      <c r="B861" s="1034">
        <v>30025</v>
      </c>
      <c r="C861" s="1035" t="s">
        <v>2523</v>
      </c>
      <c r="D861" s="1036"/>
      <c r="E861" s="1037"/>
      <c r="F861" s="1038">
        <v>87696</v>
      </c>
    </row>
    <row r="862" spans="1:6" x14ac:dyDescent="0.25">
      <c r="A862" s="1028">
        <v>851</v>
      </c>
      <c r="B862" s="1034" t="s">
        <v>2227</v>
      </c>
      <c r="C862" s="1035" t="s">
        <v>2228</v>
      </c>
      <c r="D862" s="1036"/>
      <c r="E862" s="1037"/>
      <c r="F862" s="1038">
        <v>29615.8</v>
      </c>
    </row>
    <row r="863" spans="1:6" x14ac:dyDescent="0.25">
      <c r="A863" s="1028">
        <v>852</v>
      </c>
      <c r="B863" s="1034" t="s">
        <v>2229</v>
      </c>
      <c r="C863" s="1035" t="s">
        <v>2228</v>
      </c>
      <c r="D863" s="1036"/>
      <c r="E863" s="1037"/>
      <c r="F863" s="1038">
        <v>29615.8</v>
      </c>
    </row>
    <row r="864" spans="1:6" x14ac:dyDescent="0.25">
      <c r="A864" s="1028">
        <v>853</v>
      </c>
      <c r="B864" s="1034" t="s">
        <v>2230</v>
      </c>
      <c r="C864" s="1035" t="s">
        <v>2228</v>
      </c>
      <c r="D864" s="1036"/>
      <c r="E864" s="1037"/>
      <c r="F864" s="1038">
        <v>29615.8</v>
      </c>
    </row>
    <row r="865" spans="1:6" x14ac:dyDescent="0.25">
      <c r="A865" s="1028">
        <v>854</v>
      </c>
      <c r="B865" s="1034" t="s">
        <v>2231</v>
      </c>
      <c r="C865" s="1035" t="s">
        <v>2228</v>
      </c>
      <c r="D865" s="1036"/>
      <c r="E865" s="1037"/>
      <c r="F865" s="1038">
        <v>29615.8</v>
      </c>
    </row>
    <row r="866" spans="1:6" x14ac:dyDescent="0.25">
      <c r="A866" s="1028">
        <v>855</v>
      </c>
      <c r="B866" s="1034" t="s">
        <v>2232</v>
      </c>
      <c r="C866" s="1035" t="s">
        <v>2228</v>
      </c>
      <c r="D866" s="1036"/>
      <c r="E866" s="1037"/>
      <c r="F866" s="1038">
        <v>29615.8</v>
      </c>
    </row>
    <row r="867" spans="1:6" x14ac:dyDescent="0.25">
      <c r="A867" s="1028">
        <v>856</v>
      </c>
      <c r="B867" s="1034" t="s">
        <v>2233</v>
      </c>
      <c r="C867" s="1035" t="s">
        <v>2228</v>
      </c>
      <c r="D867" s="1036"/>
      <c r="E867" s="1037"/>
      <c r="F867" s="1038">
        <v>29615.8</v>
      </c>
    </row>
    <row r="868" spans="1:6" x14ac:dyDescent="0.25">
      <c r="A868" s="1028">
        <v>857</v>
      </c>
      <c r="B868" s="1034" t="s">
        <v>2234</v>
      </c>
      <c r="C868" s="1035" t="s">
        <v>2228</v>
      </c>
      <c r="D868" s="1036"/>
      <c r="E868" s="1037"/>
      <c r="F868" s="1038">
        <v>29615.8</v>
      </c>
    </row>
    <row r="869" spans="1:6" x14ac:dyDescent="0.25">
      <c r="A869" s="1028">
        <v>858</v>
      </c>
      <c r="B869" s="1034" t="s">
        <v>2235</v>
      </c>
      <c r="C869" s="1035" t="s">
        <v>2228</v>
      </c>
      <c r="D869" s="1036"/>
      <c r="E869" s="1037"/>
      <c r="F869" s="1038">
        <v>29615.8</v>
      </c>
    </row>
    <row r="870" spans="1:6" x14ac:dyDescent="0.25">
      <c r="A870" s="1028">
        <v>859</v>
      </c>
      <c r="B870" s="1034" t="s">
        <v>2236</v>
      </c>
      <c r="C870" s="1035" t="s">
        <v>2228</v>
      </c>
      <c r="D870" s="1036"/>
      <c r="E870" s="1037"/>
      <c r="F870" s="1038">
        <v>29615.8</v>
      </c>
    </row>
    <row r="871" spans="1:6" x14ac:dyDescent="0.25">
      <c r="A871" s="1028">
        <v>860</v>
      </c>
      <c r="B871" s="1034" t="s">
        <v>2237</v>
      </c>
      <c r="C871" s="1035" t="s">
        <v>2228</v>
      </c>
      <c r="D871" s="1036"/>
      <c r="E871" s="1037"/>
      <c r="F871" s="1038">
        <v>29615.79</v>
      </c>
    </row>
    <row r="872" spans="1:6" x14ac:dyDescent="0.25">
      <c r="A872" s="1028">
        <v>861</v>
      </c>
      <c r="B872" s="1034" t="s">
        <v>2238</v>
      </c>
      <c r="C872" s="1035" t="s">
        <v>2228</v>
      </c>
      <c r="D872" s="1036"/>
      <c r="E872" s="1037"/>
      <c r="F872" s="1038">
        <v>29615.79</v>
      </c>
    </row>
    <row r="873" spans="1:6" x14ac:dyDescent="0.25">
      <c r="A873" s="1028">
        <v>862</v>
      </c>
      <c r="B873" s="1034" t="s">
        <v>2239</v>
      </c>
      <c r="C873" s="1035" t="s">
        <v>2228</v>
      </c>
      <c r="D873" s="1036"/>
      <c r="E873" s="1037"/>
      <c r="F873" s="1038">
        <v>29615.79</v>
      </c>
    </row>
    <row r="874" spans="1:6" x14ac:dyDescent="0.25">
      <c r="A874" s="1028">
        <v>863</v>
      </c>
      <c r="B874" s="1034" t="s">
        <v>2240</v>
      </c>
      <c r="C874" s="1035" t="s">
        <v>2228</v>
      </c>
      <c r="D874" s="1036"/>
      <c r="E874" s="1037"/>
      <c r="F874" s="1038">
        <v>29615.79</v>
      </c>
    </row>
    <row r="875" spans="1:6" x14ac:dyDescent="0.25">
      <c r="A875" s="1028">
        <v>864</v>
      </c>
      <c r="B875" s="1034" t="s">
        <v>2241</v>
      </c>
      <c r="C875" s="1035" t="s">
        <v>2242</v>
      </c>
      <c r="D875" s="1036"/>
      <c r="E875" s="1037"/>
      <c r="F875" s="1038">
        <v>8145.19</v>
      </c>
    </row>
    <row r="876" spans="1:6" x14ac:dyDescent="0.25">
      <c r="A876" s="1028">
        <v>865</v>
      </c>
      <c r="B876" s="1034" t="s">
        <v>2243</v>
      </c>
      <c r="C876" s="1035" t="s">
        <v>2242</v>
      </c>
      <c r="D876" s="1036"/>
      <c r="E876" s="1037"/>
      <c r="F876" s="1038">
        <v>8145.19</v>
      </c>
    </row>
    <row r="877" spans="1:6" x14ac:dyDescent="0.25">
      <c r="A877" s="1028">
        <v>866</v>
      </c>
      <c r="B877" s="1034" t="s">
        <v>2244</v>
      </c>
      <c r="C877" s="1035" t="s">
        <v>2242</v>
      </c>
      <c r="D877" s="1036"/>
      <c r="E877" s="1037"/>
      <c r="F877" s="1038">
        <v>8145.2</v>
      </c>
    </row>
    <row r="878" spans="1:6" x14ac:dyDescent="0.25">
      <c r="A878" s="1028">
        <v>867</v>
      </c>
      <c r="B878" s="1034" t="s">
        <v>2245</v>
      </c>
      <c r="C878" s="1035" t="s">
        <v>2246</v>
      </c>
      <c r="D878" s="1036"/>
      <c r="E878" s="1037"/>
      <c r="F878" s="1038">
        <v>59040.28</v>
      </c>
    </row>
    <row r="879" spans="1:6" x14ac:dyDescent="0.25">
      <c r="A879" s="1028">
        <v>868</v>
      </c>
      <c r="B879" s="1034" t="s">
        <v>2247</v>
      </c>
      <c r="C879" s="1035" t="s">
        <v>2246</v>
      </c>
      <c r="D879" s="1036"/>
      <c r="E879" s="1037"/>
      <c r="F879" s="1038">
        <v>59040.28</v>
      </c>
    </row>
    <row r="880" spans="1:6" x14ac:dyDescent="0.25">
      <c r="A880" s="1028">
        <v>869</v>
      </c>
      <c r="B880" s="1034" t="s">
        <v>2248</v>
      </c>
      <c r="C880" s="1035" t="s">
        <v>2246</v>
      </c>
      <c r="D880" s="1036"/>
      <c r="E880" s="1037"/>
      <c r="F880" s="1038">
        <v>59040.27</v>
      </c>
    </row>
    <row r="881" spans="1:6" x14ac:dyDescent="0.25">
      <c r="A881" s="1028">
        <v>870</v>
      </c>
      <c r="B881" s="1034" t="s">
        <v>2249</v>
      </c>
      <c r="C881" s="1035" t="s">
        <v>2228</v>
      </c>
      <c r="D881" s="1036"/>
      <c r="E881" s="1037"/>
      <c r="F881" s="1038">
        <v>29615.26</v>
      </c>
    </row>
    <row r="882" spans="1:6" x14ac:dyDescent="0.25">
      <c r="A882" s="1028">
        <v>871</v>
      </c>
      <c r="B882" s="1034" t="s">
        <v>2250</v>
      </c>
      <c r="C882" s="1035" t="s">
        <v>2228</v>
      </c>
      <c r="D882" s="1036"/>
      <c r="E882" s="1037"/>
      <c r="F882" s="1038">
        <v>29615.26</v>
      </c>
    </row>
    <row r="883" spans="1:6" x14ac:dyDescent="0.25">
      <c r="A883" s="1028">
        <v>872</v>
      </c>
      <c r="B883" s="1034" t="s">
        <v>2251</v>
      </c>
      <c r="C883" s="1035" t="s">
        <v>2228</v>
      </c>
      <c r="D883" s="1036"/>
      <c r="E883" s="1037"/>
      <c r="F883" s="1038">
        <v>29615.26</v>
      </c>
    </row>
    <row r="884" spans="1:6" x14ac:dyDescent="0.25">
      <c r="A884" s="1028">
        <v>873</v>
      </c>
      <c r="B884" s="1034" t="s">
        <v>2252</v>
      </c>
      <c r="C884" s="1035" t="s">
        <v>2228</v>
      </c>
      <c r="D884" s="1036"/>
      <c r="E884" s="1037"/>
      <c r="F884" s="1038">
        <v>29615.26</v>
      </c>
    </row>
    <row r="885" spans="1:6" x14ac:dyDescent="0.25">
      <c r="A885" s="1028">
        <v>874</v>
      </c>
      <c r="B885" s="1034" t="s">
        <v>2253</v>
      </c>
      <c r="C885" s="1035" t="s">
        <v>2228</v>
      </c>
      <c r="D885" s="1036"/>
      <c r="E885" s="1037"/>
      <c r="F885" s="1038">
        <v>29615.26</v>
      </c>
    </row>
    <row r="886" spans="1:6" x14ac:dyDescent="0.25">
      <c r="A886" s="1028">
        <v>875</v>
      </c>
      <c r="B886" s="1034" t="s">
        <v>2254</v>
      </c>
      <c r="C886" s="1035" t="s">
        <v>2228</v>
      </c>
      <c r="D886" s="1036"/>
      <c r="E886" s="1037"/>
      <c r="F886" s="1038">
        <v>29615.26</v>
      </c>
    </row>
    <row r="887" spans="1:6" x14ac:dyDescent="0.25">
      <c r="A887" s="1028">
        <v>876</v>
      </c>
      <c r="B887" s="1034" t="s">
        <v>2255</v>
      </c>
      <c r="C887" s="1035" t="s">
        <v>2228</v>
      </c>
      <c r="D887" s="1036"/>
      <c r="E887" s="1037"/>
      <c r="F887" s="1038">
        <v>29615.27</v>
      </c>
    </row>
    <row r="888" spans="1:6" x14ac:dyDescent="0.25">
      <c r="A888" s="1028">
        <v>877</v>
      </c>
      <c r="B888" s="1034" t="s">
        <v>2256</v>
      </c>
      <c r="C888" s="1035" t="s">
        <v>2228</v>
      </c>
      <c r="D888" s="1036"/>
      <c r="E888" s="1037"/>
      <c r="F888" s="1038">
        <v>29615.27</v>
      </c>
    </row>
    <row r="889" spans="1:6" x14ac:dyDescent="0.25">
      <c r="A889" s="1028">
        <v>878</v>
      </c>
      <c r="B889" s="1034" t="s">
        <v>2257</v>
      </c>
      <c r="C889" s="1035" t="s">
        <v>2228</v>
      </c>
      <c r="D889" s="1036"/>
      <c r="E889" s="1037"/>
      <c r="F889" s="1038">
        <v>29615.27</v>
      </c>
    </row>
    <row r="890" spans="1:6" x14ac:dyDescent="0.25">
      <c r="A890" s="1028">
        <v>879</v>
      </c>
      <c r="B890" s="1034" t="s">
        <v>2258</v>
      </c>
      <c r="C890" s="1035" t="s">
        <v>2228</v>
      </c>
      <c r="D890" s="1036"/>
      <c r="E890" s="1037"/>
      <c r="F890" s="1038">
        <v>29615.27</v>
      </c>
    </row>
    <row r="891" spans="1:6" x14ac:dyDescent="0.25">
      <c r="A891" s="1028">
        <v>880</v>
      </c>
      <c r="B891" s="1034" t="s">
        <v>2259</v>
      </c>
      <c r="C891" s="1035" t="s">
        <v>2242</v>
      </c>
      <c r="D891" s="1036"/>
      <c r="E891" s="1037"/>
      <c r="F891" s="1038">
        <v>8145.19</v>
      </c>
    </row>
    <row r="892" spans="1:6" x14ac:dyDescent="0.25">
      <c r="A892" s="1028">
        <v>881</v>
      </c>
      <c r="B892" s="1034" t="s">
        <v>2260</v>
      </c>
      <c r="C892" s="1035" t="s">
        <v>2242</v>
      </c>
      <c r="D892" s="1036"/>
      <c r="E892" s="1037"/>
      <c r="F892" s="1038">
        <v>8145.19</v>
      </c>
    </row>
    <row r="893" spans="1:6" x14ac:dyDescent="0.25">
      <c r="A893" s="1028">
        <v>882</v>
      </c>
      <c r="B893" s="1034" t="s">
        <v>2261</v>
      </c>
      <c r="C893" s="1035" t="s">
        <v>2242</v>
      </c>
      <c r="D893" s="1036"/>
      <c r="E893" s="1037"/>
      <c r="F893" s="1038">
        <v>8145.2</v>
      </c>
    </row>
    <row r="894" spans="1:6" x14ac:dyDescent="0.25">
      <c r="A894" s="1028">
        <v>883</v>
      </c>
      <c r="B894" s="1034" t="s">
        <v>2262</v>
      </c>
      <c r="C894" s="1035" t="s">
        <v>2263</v>
      </c>
      <c r="D894" s="1036"/>
      <c r="E894" s="1037"/>
      <c r="F894" s="1038">
        <v>59040.28</v>
      </c>
    </row>
    <row r="895" spans="1:6" x14ac:dyDescent="0.25">
      <c r="A895" s="1028">
        <v>884</v>
      </c>
      <c r="B895" s="1034" t="s">
        <v>2264</v>
      </c>
      <c r="C895" s="1035" t="s">
        <v>2265</v>
      </c>
      <c r="D895" s="1036"/>
      <c r="E895" s="1037"/>
      <c r="F895" s="1038">
        <v>59040.28</v>
      </c>
    </row>
    <row r="896" spans="1:6" x14ac:dyDescent="0.25">
      <c r="A896" s="1028">
        <v>885</v>
      </c>
      <c r="B896" s="1034" t="s">
        <v>2266</v>
      </c>
      <c r="C896" s="1035" t="s">
        <v>2267</v>
      </c>
      <c r="D896" s="1036"/>
      <c r="E896" s="1037"/>
      <c r="F896" s="1038">
        <v>59040.27</v>
      </c>
    </row>
    <row r="897" spans="1:6" x14ac:dyDescent="0.25">
      <c r="A897" s="1028">
        <v>886</v>
      </c>
      <c r="B897" s="1034" t="s">
        <v>2268</v>
      </c>
      <c r="C897" s="1035" t="s">
        <v>2269</v>
      </c>
      <c r="D897" s="1036"/>
      <c r="E897" s="1037"/>
      <c r="F897" s="1038">
        <v>29615.26</v>
      </c>
    </row>
    <row r="898" spans="1:6" x14ac:dyDescent="0.25">
      <c r="A898" s="1028">
        <v>887</v>
      </c>
      <c r="B898" s="1034" t="s">
        <v>2270</v>
      </c>
      <c r="C898" s="1035" t="s">
        <v>2269</v>
      </c>
      <c r="D898" s="1036"/>
      <c r="E898" s="1037"/>
      <c r="F898" s="1038">
        <v>29615.26</v>
      </c>
    </row>
    <row r="899" spans="1:6" x14ac:dyDescent="0.25">
      <c r="A899" s="1028">
        <v>888</v>
      </c>
      <c r="B899" s="1034" t="s">
        <v>2271</v>
      </c>
      <c r="C899" s="1035" t="s">
        <v>2269</v>
      </c>
      <c r="D899" s="1036"/>
      <c r="E899" s="1037"/>
      <c r="F899" s="1038">
        <v>29615.26</v>
      </c>
    </row>
    <row r="900" spans="1:6" x14ac:dyDescent="0.25">
      <c r="A900" s="1028">
        <v>889</v>
      </c>
      <c r="B900" s="1034" t="s">
        <v>2272</v>
      </c>
      <c r="C900" s="1035" t="s">
        <v>2269</v>
      </c>
      <c r="D900" s="1036"/>
      <c r="E900" s="1037"/>
      <c r="F900" s="1038">
        <v>29615.27</v>
      </c>
    </row>
    <row r="901" spans="1:6" x14ac:dyDescent="0.25">
      <c r="A901" s="1028">
        <v>890</v>
      </c>
      <c r="B901" s="1034" t="s">
        <v>2273</v>
      </c>
      <c r="C901" s="1035" t="s">
        <v>2269</v>
      </c>
      <c r="D901" s="1036"/>
      <c r="E901" s="1037"/>
      <c r="F901" s="1038">
        <v>29615.27</v>
      </c>
    </row>
    <row r="902" spans="1:6" x14ac:dyDescent="0.25">
      <c r="A902" s="1028">
        <v>891</v>
      </c>
      <c r="B902" s="1034" t="s">
        <v>2274</v>
      </c>
      <c r="C902" s="1035" t="s">
        <v>2242</v>
      </c>
      <c r="D902" s="1036"/>
      <c r="E902" s="1037"/>
      <c r="F902" s="1038">
        <v>8145.19</v>
      </c>
    </row>
    <row r="903" spans="1:6" x14ac:dyDescent="0.25">
      <c r="A903" s="1028">
        <v>892</v>
      </c>
      <c r="B903" s="1034" t="s">
        <v>2275</v>
      </c>
      <c r="C903" s="1035" t="s">
        <v>2242</v>
      </c>
      <c r="D903" s="1036"/>
      <c r="E903" s="1037"/>
      <c r="F903" s="1038">
        <v>8145.2</v>
      </c>
    </row>
    <row r="904" spans="1:6" x14ac:dyDescent="0.25">
      <c r="A904" s="1028">
        <v>893</v>
      </c>
      <c r="B904" s="1034" t="s">
        <v>2276</v>
      </c>
      <c r="C904" s="1035" t="s">
        <v>2277</v>
      </c>
      <c r="D904" s="1036"/>
      <c r="E904" s="1037"/>
      <c r="F904" s="1038">
        <v>59040.12</v>
      </c>
    </row>
    <row r="905" spans="1:6" x14ac:dyDescent="0.25">
      <c r="A905" s="1028">
        <v>894</v>
      </c>
      <c r="B905" s="1034" t="s">
        <v>2278</v>
      </c>
      <c r="C905" s="1035" t="s">
        <v>2279</v>
      </c>
      <c r="D905" s="1036"/>
      <c r="E905" s="1037"/>
      <c r="F905" s="1038">
        <v>59040.13</v>
      </c>
    </row>
    <row r="906" spans="1:6" x14ac:dyDescent="0.25">
      <c r="A906" s="1028">
        <v>895</v>
      </c>
      <c r="B906" s="1034" t="s">
        <v>2280</v>
      </c>
      <c r="C906" s="1035" t="s">
        <v>2281</v>
      </c>
      <c r="D906" s="1036"/>
      <c r="E906" s="1037"/>
      <c r="F906" s="1038">
        <v>26526.17</v>
      </c>
    </row>
    <row r="907" spans="1:6" x14ac:dyDescent="0.25">
      <c r="A907" s="1028">
        <v>896</v>
      </c>
      <c r="B907" s="1034" t="s">
        <v>2282</v>
      </c>
      <c r="C907" s="1035" t="s">
        <v>2281</v>
      </c>
      <c r="D907" s="1036"/>
      <c r="E907" s="1037"/>
      <c r="F907" s="1038">
        <v>26526.17</v>
      </c>
    </row>
    <row r="908" spans="1:6" x14ac:dyDescent="0.25">
      <c r="A908" s="1028">
        <v>897</v>
      </c>
      <c r="B908" s="1034" t="s">
        <v>2283</v>
      </c>
      <c r="C908" s="1035" t="s">
        <v>2281</v>
      </c>
      <c r="D908" s="1036"/>
      <c r="E908" s="1037"/>
      <c r="F908" s="1038">
        <v>26526.17</v>
      </c>
    </row>
    <row r="909" spans="1:6" x14ac:dyDescent="0.25">
      <c r="A909" s="1028">
        <v>898</v>
      </c>
      <c r="B909" s="1034" t="s">
        <v>2284</v>
      </c>
      <c r="C909" s="1035" t="s">
        <v>2281</v>
      </c>
      <c r="D909" s="1036"/>
      <c r="E909" s="1037"/>
      <c r="F909" s="1038">
        <v>26526.17</v>
      </c>
    </row>
    <row r="910" spans="1:6" x14ac:dyDescent="0.25">
      <c r="A910" s="1028">
        <v>899</v>
      </c>
      <c r="B910" s="1034" t="s">
        <v>2285</v>
      </c>
      <c r="C910" s="1035" t="s">
        <v>2281</v>
      </c>
      <c r="D910" s="1036"/>
      <c r="E910" s="1037"/>
      <c r="F910" s="1038">
        <v>26526.17</v>
      </c>
    </row>
    <row r="911" spans="1:6" x14ac:dyDescent="0.25">
      <c r="A911" s="1028">
        <v>900</v>
      </c>
      <c r="B911" s="1034" t="s">
        <v>2286</v>
      </c>
      <c r="C911" s="1035" t="s">
        <v>2281</v>
      </c>
      <c r="D911" s="1036"/>
      <c r="E911" s="1037"/>
      <c r="F911" s="1038">
        <v>26526.18</v>
      </c>
    </row>
    <row r="912" spans="1:6" x14ac:dyDescent="0.25">
      <c r="A912" s="1028">
        <v>901</v>
      </c>
      <c r="B912" s="1034" t="s">
        <v>2287</v>
      </c>
      <c r="C912" s="1035" t="s">
        <v>2281</v>
      </c>
      <c r="D912" s="1036"/>
      <c r="E912" s="1037"/>
      <c r="F912" s="1038">
        <v>26526.18</v>
      </c>
    </row>
    <row r="913" spans="1:6" x14ac:dyDescent="0.25">
      <c r="A913" s="1028">
        <v>902</v>
      </c>
      <c r="B913" s="1034" t="s">
        <v>2288</v>
      </c>
      <c r="C913" s="1035" t="s">
        <v>2289</v>
      </c>
      <c r="D913" s="1036"/>
      <c r="E913" s="1037"/>
      <c r="F913" s="1038">
        <v>20894.990000000002</v>
      </c>
    </row>
    <row r="914" spans="1:6" x14ac:dyDescent="0.25">
      <c r="A914" s="1028">
        <v>903</v>
      </c>
      <c r="B914" s="1034" t="s">
        <v>2290</v>
      </c>
      <c r="C914" s="1035" t="s">
        <v>2289</v>
      </c>
      <c r="D914" s="1036"/>
      <c r="E914" s="1037"/>
      <c r="F914" s="1038">
        <v>20894.990000000002</v>
      </c>
    </row>
    <row r="915" spans="1:6" x14ac:dyDescent="0.25">
      <c r="A915" s="1028">
        <v>904</v>
      </c>
      <c r="B915" s="1034" t="s">
        <v>2291</v>
      </c>
      <c r="C915" s="1035" t="s">
        <v>2289</v>
      </c>
      <c r="D915" s="1036"/>
      <c r="E915" s="1037"/>
      <c r="F915" s="1038">
        <v>20895</v>
      </c>
    </row>
    <row r="916" spans="1:6" x14ac:dyDescent="0.25">
      <c r="A916" s="1028">
        <v>905</v>
      </c>
      <c r="B916" s="1034" t="s">
        <v>2292</v>
      </c>
      <c r="C916" s="1035" t="s">
        <v>2289</v>
      </c>
      <c r="D916" s="1036"/>
      <c r="E916" s="1037"/>
      <c r="F916" s="1038">
        <v>20895</v>
      </c>
    </row>
    <row r="917" spans="1:6" x14ac:dyDescent="0.25">
      <c r="A917" s="1028">
        <v>906</v>
      </c>
      <c r="B917" s="1034" t="s">
        <v>2293</v>
      </c>
      <c r="C917" s="1035" t="s">
        <v>2289</v>
      </c>
      <c r="D917" s="1036"/>
      <c r="E917" s="1037"/>
      <c r="F917" s="1038">
        <v>20895</v>
      </c>
    </row>
    <row r="918" spans="1:6" x14ac:dyDescent="0.25">
      <c r="A918" s="1028">
        <v>907</v>
      </c>
      <c r="B918" s="1034" t="s">
        <v>2294</v>
      </c>
      <c r="C918" s="1035" t="s">
        <v>2289</v>
      </c>
      <c r="D918" s="1036"/>
      <c r="E918" s="1037"/>
      <c r="F918" s="1038">
        <v>20895</v>
      </c>
    </row>
    <row r="919" spans="1:6" x14ac:dyDescent="0.25">
      <c r="A919" s="1028">
        <v>908</v>
      </c>
      <c r="B919" s="1034" t="s">
        <v>2295</v>
      </c>
      <c r="C919" s="1035" t="s">
        <v>2289</v>
      </c>
      <c r="D919" s="1036"/>
      <c r="E919" s="1037"/>
      <c r="F919" s="1038">
        <v>20895</v>
      </c>
    </row>
    <row r="920" spans="1:6" x14ac:dyDescent="0.25">
      <c r="A920" s="1028">
        <v>909</v>
      </c>
      <c r="B920" s="1034" t="s">
        <v>2296</v>
      </c>
      <c r="C920" s="1035" t="s">
        <v>2289</v>
      </c>
      <c r="D920" s="1036"/>
      <c r="E920" s="1037"/>
      <c r="F920" s="1038">
        <v>20895</v>
      </c>
    </row>
    <row r="921" spans="1:6" x14ac:dyDescent="0.25">
      <c r="A921" s="1028">
        <v>910</v>
      </c>
      <c r="B921" s="1034" t="s">
        <v>2297</v>
      </c>
      <c r="C921" s="1035" t="s">
        <v>2289</v>
      </c>
      <c r="D921" s="1036"/>
      <c r="E921" s="1037"/>
      <c r="F921" s="1038">
        <v>20895</v>
      </c>
    </row>
    <row r="922" spans="1:6" x14ac:dyDescent="0.25">
      <c r="A922" s="1028">
        <v>911</v>
      </c>
      <c r="B922" s="1034" t="s">
        <v>2298</v>
      </c>
      <c r="C922" s="1035" t="s">
        <v>2289</v>
      </c>
      <c r="D922" s="1036"/>
      <c r="E922" s="1037"/>
      <c r="F922" s="1038">
        <v>20895</v>
      </c>
    </row>
    <row r="923" spans="1:6" x14ac:dyDescent="0.25">
      <c r="A923" s="1028">
        <v>912</v>
      </c>
      <c r="B923" s="1034" t="s">
        <v>2299</v>
      </c>
      <c r="C923" s="1035" t="s">
        <v>2289</v>
      </c>
      <c r="D923" s="1036"/>
      <c r="E923" s="1037"/>
      <c r="F923" s="1038">
        <v>20895</v>
      </c>
    </row>
    <row r="924" spans="1:6" x14ac:dyDescent="0.25">
      <c r="A924" s="1028">
        <v>913</v>
      </c>
      <c r="B924" s="1034" t="s">
        <v>2300</v>
      </c>
      <c r="C924" s="1035" t="s">
        <v>2289</v>
      </c>
      <c r="D924" s="1036"/>
      <c r="E924" s="1037"/>
      <c r="F924" s="1038">
        <v>20895</v>
      </c>
    </row>
    <row r="925" spans="1:6" x14ac:dyDescent="0.25">
      <c r="A925" s="1028">
        <v>914</v>
      </c>
      <c r="B925" s="1034" t="s">
        <v>2301</v>
      </c>
      <c r="C925" s="1035" t="s">
        <v>2289</v>
      </c>
      <c r="D925" s="1036"/>
      <c r="E925" s="1037"/>
      <c r="F925" s="1038">
        <v>20895</v>
      </c>
    </row>
    <row r="926" spans="1:6" x14ac:dyDescent="0.25">
      <c r="A926" s="1028">
        <v>915</v>
      </c>
      <c r="B926" s="1034" t="s">
        <v>2302</v>
      </c>
      <c r="C926" s="1035" t="s">
        <v>2289</v>
      </c>
      <c r="D926" s="1036"/>
      <c r="E926" s="1037"/>
      <c r="F926" s="1038">
        <v>20895</v>
      </c>
    </row>
    <row r="927" spans="1:6" x14ac:dyDescent="0.25">
      <c r="A927" s="1028">
        <v>916</v>
      </c>
      <c r="B927" s="1034">
        <v>35013</v>
      </c>
      <c r="C927" s="1035" t="s">
        <v>2303</v>
      </c>
      <c r="D927" s="1036"/>
      <c r="E927" s="1037"/>
      <c r="F927" s="1038">
        <v>231753.05</v>
      </c>
    </row>
    <row r="928" spans="1:6" x14ac:dyDescent="0.25">
      <c r="A928" s="1028">
        <v>917</v>
      </c>
      <c r="B928" s="1034" t="s">
        <v>2304</v>
      </c>
      <c r="C928" s="1035" t="s">
        <v>2305</v>
      </c>
      <c r="D928" s="1036"/>
      <c r="E928" s="1037"/>
      <c r="F928" s="1038">
        <v>135442.54999999999</v>
      </c>
    </row>
    <row r="929" spans="1:6" x14ac:dyDescent="0.25">
      <c r="A929" s="1028">
        <v>918</v>
      </c>
      <c r="B929" s="1034" t="s">
        <v>2306</v>
      </c>
      <c r="C929" s="1035" t="s">
        <v>2305</v>
      </c>
      <c r="D929" s="1036"/>
      <c r="E929" s="1037"/>
      <c r="F929" s="1038">
        <v>135442.54999999999</v>
      </c>
    </row>
    <row r="930" spans="1:6" x14ac:dyDescent="0.25">
      <c r="A930" s="1028">
        <v>919</v>
      </c>
      <c r="B930" s="1034" t="s">
        <v>2307</v>
      </c>
      <c r="C930" s="1035" t="s">
        <v>2308</v>
      </c>
      <c r="D930" s="1036"/>
      <c r="E930" s="1037"/>
      <c r="F930" s="1038">
        <v>14568.97</v>
      </c>
    </row>
    <row r="931" spans="1:6" x14ac:dyDescent="0.25">
      <c r="A931" s="1028">
        <v>920</v>
      </c>
      <c r="B931" s="1034" t="s">
        <v>2309</v>
      </c>
      <c r="C931" s="1035" t="s">
        <v>2310</v>
      </c>
      <c r="D931" s="1036"/>
      <c r="E931" s="1037"/>
      <c r="F931" s="1038">
        <v>14568.98</v>
      </c>
    </row>
    <row r="932" spans="1:6" x14ac:dyDescent="0.25">
      <c r="A932" s="1028">
        <v>921</v>
      </c>
      <c r="B932" s="1034">
        <v>40001</v>
      </c>
      <c r="C932" s="1035" t="s">
        <v>2311</v>
      </c>
      <c r="D932" s="1036"/>
      <c r="E932" s="1037"/>
      <c r="F932" s="1038">
        <v>6473.97</v>
      </c>
    </row>
    <row r="933" spans="1:6" x14ac:dyDescent="0.25">
      <c r="A933" s="1028">
        <v>922</v>
      </c>
      <c r="B933" s="1034">
        <v>40002</v>
      </c>
      <c r="C933" s="1035" t="s">
        <v>2312</v>
      </c>
      <c r="D933" s="1036"/>
      <c r="E933" s="1037"/>
      <c r="F933" s="1038">
        <v>742.56</v>
      </c>
    </row>
    <row r="934" spans="1:6" x14ac:dyDescent="0.25">
      <c r="A934" s="1028">
        <v>923</v>
      </c>
      <c r="B934" s="1034" t="s">
        <v>2313</v>
      </c>
      <c r="C934" s="1035" t="s">
        <v>2314</v>
      </c>
      <c r="D934" s="1036" t="s">
        <v>2314</v>
      </c>
      <c r="E934" s="1037" t="s">
        <v>2315</v>
      </c>
      <c r="F934" s="1038">
        <v>2488.2000000000003</v>
      </c>
    </row>
    <row r="935" spans="1:6" x14ac:dyDescent="0.25">
      <c r="A935" s="1028">
        <v>924</v>
      </c>
      <c r="B935" s="1034" t="s">
        <v>2316</v>
      </c>
      <c r="C935" s="1035" t="s">
        <v>2314</v>
      </c>
      <c r="D935" s="1036" t="s">
        <v>2314</v>
      </c>
      <c r="E935" s="1037" t="s">
        <v>2315</v>
      </c>
      <c r="F935" s="1038">
        <v>2488.2000000000003</v>
      </c>
    </row>
    <row r="936" spans="1:6" x14ac:dyDescent="0.25">
      <c r="A936" s="1028">
        <v>925</v>
      </c>
      <c r="B936" s="1034" t="s">
        <v>2317</v>
      </c>
      <c r="C936" s="1035" t="s">
        <v>2314</v>
      </c>
      <c r="D936" s="1036" t="s">
        <v>2314</v>
      </c>
      <c r="E936" s="1037" t="s">
        <v>2315</v>
      </c>
      <c r="F936" s="1038">
        <v>2488.2000000000003</v>
      </c>
    </row>
    <row r="937" spans="1:6" x14ac:dyDescent="0.25">
      <c r="A937" s="1028">
        <v>926</v>
      </c>
      <c r="B937" s="1034" t="s">
        <v>2318</v>
      </c>
      <c r="C937" s="1035" t="s">
        <v>2314</v>
      </c>
      <c r="D937" s="1036" t="s">
        <v>2314</v>
      </c>
      <c r="E937" s="1037" t="s">
        <v>2315</v>
      </c>
      <c r="F937" s="1038">
        <v>2488.2000000000003</v>
      </c>
    </row>
    <row r="938" spans="1:6" x14ac:dyDescent="0.25">
      <c r="A938" s="1028">
        <v>927</v>
      </c>
      <c r="B938" s="1034" t="s">
        <v>2319</v>
      </c>
      <c r="C938" s="1035" t="s">
        <v>2314</v>
      </c>
      <c r="D938" s="1036" t="s">
        <v>2314</v>
      </c>
      <c r="E938" s="1037" t="s">
        <v>2315</v>
      </c>
      <c r="F938" s="1038">
        <v>2488.2000000000003</v>
      </c>
    </row>
    <row r="939" spans="1:6" x14ac:dyDescent="0.25">
      <c r="A939" s="1028">
        <v>928</v>
      </c>
      <c r="B939" s="1034" t="s">
        <v>2320</v>
      </c>
      <c r="C939" s="1035" t="s">
        <v>2314</v>
      </c>
      <c r="D939" s="1036" t="s">
        <v>2314</v>
      </c>
      <c r="E939" s="1037" t="s">
        <v>2315</v>
      </c>
      <c r="F939" s="1038">
        <v>2488.2000000000003</v>
      </c>
    </row>
    <row r="940" spans="1:6" x14ac:dyDescent="0.25">
      <c r="A940" s="1028">
        <v>929</v>
      </c>
      <c r="B940" s="1034">
        <v>40004</v>
      </c>
      <c r="C940" s="1035" t="s">
        <v>2321</v>
      </c>
      <c r="D940" s="1036"/>
      <c r="E940" s="1037"/>
      <c r="F940" s="1038">
        <v>5927.6</v>
      </c>
    </row>
    <row r="941" spans="1:6" x14ac:dyDescent="0.25">
      <c r="A941" s="1028">
        <v>930</v>
      </c>
      <c r="B941" s="1034" t="s">
        <v>2322</v>
      </c>
      <c r="C941" s="1035" t="s">
        <v>2323</v>
      </c>
      <c r="D941" s="1036"/>
      <c r="E941" s="1037"/>
      <c r="F941" s="1038">
        <v>5927.6</v>
      </c>
    </row>
    <row r="942" spans="1:6" x14ac:dyDescent="0.25">
      <c r="A942" s="1028">
        <v>931</v>
      </c>
      <c r="B942" s="1034" t="s">
        <v>2324</v>
      </c>
      <c r="C942" s="1035" t="s">
        <v>2323</v>
      </c>
      <c r="D942" s="1036"/>
      <c r="E942" s="1037"/>
      <c r="F942" s="1038">
        <v>5927.6</v>
      </c>
    </row>
    <row r="943" spans="1:6" x14ac:dyDescent="0.25">
      <c r="A943" s="1028">
        <v>932</v>
      </c>
      <c r="B943" s="1034" t="s">
        <v>2325</v>
      </c>
      <c r="C943" s="1035" t="s">
        <v>2323</v>
      </c>
      <c r="D943" s="1036"/>
      <c r="E943" s="1037"/>
      <c r="F943" s="1038">
        <v>5927.6</v>
      </c>
    </row>
    <row r="944" spans="1:6" x14ac:dyDescent="0.25">
      <c r="A944" s="1028">
        <v>933</v>
      </c>
      <c r="B944" s="1034" t="s">
        <v>2326</v>
      </c>
      <c r="C944" s="1035" t="s">
        <v>2323</v>
      </c>
      <c r="D944" s="1036"/>
      <c r="E944" s="1037"/>
      <c r="F944" s="1038">
        <v>5927.6</v>
      </c>
    </row>
    <row r="945" spans="1:6" x14ac:dyDescent="0.25">
      <c r="A945" s="1028">
        <v>934</v>
      </c>
      <c r="B945" s="1034" t="s">
        <v>2327</v>
      </c>
      <c r="C945" s="1035" t="s">
        <v>2323</v>
      </c>
      <c r="D945" s="1036"/>
      <c r="E945" s="1037"/>
      <c r="F945" s="1038">
        <v>5927.6</v>
      </c>
    </row>
    <row r="946" spans="1:6" x14ac:dyDescent="0.25">
      <c r="A946" s="1028">
        <v>935</v>
      </c>
      <c r="B946" s="1034" t="s">
        <v>2328</v>
      </c>
      <c r="C946" s="1035" t="s">
        <v>2323</v>
      </c>
      <c r="D946" s="1036"/>
      <c r="E946" s="1037"/>
      <c r="F946" s="1038">
        <v>5927.6</v>
      </c>
    </row>
    <row r="947" spans="1:6" x14ac:dyDescent="0.25">
      <c r="A947" s="1028">
        <v>936</v>
      </c>
      <c r="B947" s="1034" t="s">
        <v>2329</v>
      </c>
      <c r="C947" s="1035" t="s">
        <v>2323</v>
      </c>
      <c r="D947" s="1036"/>
      <c r="E947" s="1037"/>
      <c r="F947" s="1038">
        <v>5927.6</v>
      </c>
    </row>
    <row r="948" spans="1:6" x14ac:dyDescent="0.25">
      <c r="A948" s="1028">
        <v>937</v>
      </c>
      <c r="B948" s="1034" t="s">
        <v>2330</v>
      </c>
      <c r="C948" s="1035" t="s">
        <v>2323</v>
      </c>
      <c r="D948" s="1036"/>
      <c r="E948" s="1037"/>
      <c r="F948" s="1038">
        <v>5927.6</v>
      </c>
    </row>
    <row r="949" spans="1:6" x14ac:dyDescent="0.25">
      <c r="A949" s="1028">
        <v>938</v>
      </c>
      <c r="B949" s="1034">
        <v>40006</v>
      </c>
      <c r="C949" s="1035" t="s">
        <v>2331</v>
      </c>
      <c r="D949" s="1036"/>
      <c r="E949" s="1037"/>
      <c r="F949" s="1038">
        <v>599</v>
      </c>
    </row>
    <row r="950" spans="1:6" x14ac:dyDescent="0.25">
      <c r="A950" s="1028">
        <v>939</v>
      </c>
      <c r="B950" s="1034" t="s">
        <v>2332</v>
      </c>
      <c r="C950" s="1035" t="s">
        <v>2333</v>
      </c>
      <c r="D950" s="1036" t="s">
        <v>2334</v>
      </c>
      <c r="E950" s="1037" t="s">
        <v>2335</v>
      </c>
      <c r="F950" s="1038">
        <v>5324.4</v>
      </c>
    </row>
    <row r="951" spans="1:6" x14ac:dyDescent="0.25">
      <c r="A951" s="1028">
        <v>940</v>
      </c>
      <c r="B951" s="1034" t="s">
        <v>2336</v>
      </c>
      <c r="C951" s="1035" t="s">
        <v>2333</v>
      </c>
      <c r="D951" s="1036" t="s">
        <v>2334</v>
      </c>
      <c r="E951" s="1037" t="s">
        <v>2335</v>
      </c>
      <c r="F951" s="1038">
        <v>5324.4</v>
      </c>
    </row>
    <row r="952" spans="1:6" x14ac:dyDescent="0.25">
      <c r="A952" s="1028">
        <v>941</v>
      </c>
      <c r="B952" s="1034" t="s">
        <v>2337</v>
      </c>
      <c r="C952" s="1035" t="s">
        <v>2333</v>
      </c>
      <c r="D952" s="1036" t="s">
        <v>2334</v>
      </c>
      <c r="E952" s="1037" t="s">
        <v>2335</v>
      </c>
      <c r="F952" s="1038">
        <v>5324.4</v>
      </c>
    </row>
    <row r="953" spans="1:6" x14ac:dyDescent="0.25">
      <c r="A953" s="1028">
        <v>942</v>
      </c>
      <c r="B953" s="1034" t="s">
        <v>2338</v>
      </c>
      <c r="C953" s="1035" t="s">
        <v>2333</v>
      </c>
      <c r="D953" s="1036" t="s">
        <v>2334</v>
      </c>
      <c r="E953" s="1037" t="s">
        <v>2335</v>
      </c>
      <c r="F953" s="1038">
        <v>5324.4</v>
      </c>
    </row>
    <row r="954" spans="1:6" x14ac:dyDescent="0.25">
      <c r="A954" s="1028">
        <v>943</v>
      </c>
      <c r="B954" s="1034" t="s">
        <v>2339</v>
      </c>
      <c r="C954" s="1035" t="s">
        <v>2333</v>
      </c>
      <c r="D954" s="1036" t="s">
        <v>2334</v>
      </c>
      <c r="E954" s="1037" t="s">
        <v>2335</v>
      </c>
      <c r="F954" s="1038">
        <v>5324.4</v>
      </c>
    </row>
    <row r="955" spans="1:6" x14ac:dyDescent="0.25">
      <c r="A955" s="1028">
        <v>944</v>
      </c>
      <c r="B955" s="1034">
        <v>40008</v>
      </c>
      <c r="C955" s="1035" t="s">
        <v>2340</v>
      </c>
      <c r="D955" s="1036"/>
      <c r="E955" s="1037"/>
      <c r="F955" s="1038">
        <v>42050</v>
      </c>
    </row>
    <row r="956" spans="1:6" x14ac:dyDescent="0.25">
      <c r="A956" s="1028">
        <v>945</v>
      </c>
      <c r="B956" s="1034">
        <v>40009</v>
      </c>
      <c r="C956" s="1035" t="s">
        <v>2341</v>
      </c>
      <c r="D956" s="1036"/>
      <c r="E956" s="1037"/>
      <c r="F956" s="1038">
        <v>1218</v>
      </c>
    </row>
    <row r="957" spans="1:6" x14ac:dyDescent="0.25">
      <c r="A957" s="1028">
        <v>946</v>
      </c>
      <c r="B957" s="1034" t="s">
        <v>2342</v>
      </c>
      <c r="C957" s="1035" t="s">
        <v>2343</v>
      </c>
      <c r="D957" s="1036"/>
      <c r="E957" s="1037"/>
      <c r="F957" s="1038">
        <v>3074</v>
      </c>
    </row>
    <row r="958" spans="1:6" x14ac:dyDescent="0.25">
      <c r="A958" s="1028">
        <v>947</v>
      </c>
      <c r="B958" s="1034" t="s">
        <v>2344</v>
      </c>
      <c r="C958" s="1035" t="s">
        <v>2343</v>
      </c>
      <c r="D958" s="1036"/>
      <c r="E958" s="1037"/>
      <c r="F958" s="1038">
        <v>3074</v>
      </c>
    </row>
    <row r="959" spans="1:6" x14ac:dyDescent="0.25">
      <c r="A959" s="1028">
        <v>948</v>
      </c>
      <c r="B959" s="1034" t="s">
        <v>2345</v>
      </c>
      <c r="C959" s="1035" t="s">
        <v>2343</v>
      </c>
      <c r="D959" s="1036"/>
      <c r="E959" s="1037"/>
      <c r="F959" s="1038">
        <v>3074</v>
      </c>
    </row>
    <row r="960" spans="1:6" x14ac:dyDescent="0.25">
      <c r="A960" s="1028">
        <v>949</v>
      </c>
      <c r="B960" s="1034" t="s">
        <v>2346</v>
      </c>
      <c r="C960" s="1035" t="s">
        <v>2343</v>
      </c>
      <c r="D960" s="1036"/>
      <c r="E960" s="1037"/>
      <c r="F960" s="1038">
        <v>3074</v>
      </c>
    </row>
    <row r="961" spans="1:6" x14ac:dyDescent="0.25">
      <c r="A961" s="1028">
        <v>950</v>
      </c>
      <c r="B961" s="1034" t="s">
        <v>2347</v>
      </c>
      <c r="C961" s="1035" t="s">
        <v>2343</v>
      </c>
      <c r="D961" s="1036"/>
      <c r="E961" s="1037"/>
      <c r="F961" s="1038">
        <v>3074</v>
      </c>
    </row>
    <row r="962" spans="1:6" x14ac:dyDescent="0.25">
      <c r="A962" s="1028">
        <v>951</v>
      </c>
      <c r="B962" s="1034">
        <v>40011</v>
      </c>
      <c r="C962" s="1035" t="s">
        <v>2348</v>
      </c>
      <c r="D962" s="1036" t="s">
        <v>2334</v>
      </c>
      <c r="E962" s="1037" t="s">
        <v>2349</v>
      </c>
      <c r="F962" s="1038">
        <v>3688.8</v>
      </c>
    </row>
    <row r="963" spans="1:6" x14ac:dyDescent="0.25">
      <c r="A963" s="1028">
        <v>952</v>
      </c>
      <c r="B963" s="1034">
        <v>40012</v>
      </c>
      <c r="C963" s="1035" t="s">
        <v>2333</v>
      </c>
      <c r="D963" s="1036" t="s">
        <v>2334</v>
      </c>
      <c r="E963" s="1037" t="s">
        <v>2349</v>
      </c>
      <c r="F963" s="1038">
        <v>3688.8</v>
      </c>
    </row>
    <row r="964" spans="1:6" x14ac:dyDescent="0.25">
      <c r="A964" s="1028">
        <v>953</v>
      </c>
      <c r="B964" s="1034">
        <v>40013</v>
      </c>
      <c r="C964" s="1035" t="s">
        <v>2348</v>
      </c>
      <c r="D964" s="1036" t="s">
        <v>2334</v>
      </c>
      <c r="E964" s="1037" t="s">
        <v>2349</v>
      </c>
      <c r="F964" s="1038">
        <v>3688.8</v>
      </c>
    </row>
    <row r="965" spans="1:6" x14ac:dyDescent="0.25">
      <c r="A965" s="1028">
        <v>954</v>
      </c>
      <c r="B965" s="1034">
        <v>40014</v>
      </c>
      <c r="C965" s="1035" t="s">
        <v>2350</v>
      </c>
      <c r="D965" s="1036"/>
      <c r="E965" s="1037"/>
      <c r="F965" s="1038">
        <v>62483.4</v>
      </c>
    </row>
    <row r="966" spans="1:6" x14ac:dyDescent="0.25">
      <c r="A966" s="1028">
        <v>955</v>
      </c>
      <c r="B966" s="1034">
        <v>40015</v>
      </c>
      <c r="C966" s="1035" t="s">
        <v>2351</v>
      </c>
      <c r="D966" s="1036"/>
      <c r="E966" s="1037"/>
      <c r="F966" s="1038">
        <v>86372.7</v>
      </c>
    </row>
    <row r="967" spans="1:6" x14ac:dyDescent="0.25">
      <c r="A967" s="1028">
        <v>956</v>
      </c>
      <c r="B967" s="1034">
        <v>40016</v>
      </c>
      <c r="C967" s="1035" t="s">
        <v>2352</v>
      </c>
      <c r="D967" s="1036" t="s">
        <v>2353</v>
      </c>
      <c r="E967" s="1037" t="s">
        <v>2354</v>
      </c>
      <c r="F967" s="1038">
        <v>7443.37</v>
      </c>
    </row>
    <row r="968" spans="1:6" x14ac:dyDescent="0.25">
      <c r="A968" s="1028">
        <v>957</v>
      </c>
      <c r="B968" s="1034" t="s">
        <v>2355</v>
      </c>
      <c r="C968" s="1035" t="s">
        <v>2352</v>
      </c>
      <c r="D968" s="1036" t="s">
        <v>2353</v>
      </c>
      <c r="E968" s="1037" t="s">
        <v>2356</v>
      </c>
      <c r="F968" s="1038">
        <v>7443.37</v>
      </c>
    </row>
    <row r="969" spans="1:6" x14ac:dyDescent="0.25">
      <c r="A969" s="1028">
        <v>958</v>
      </c>
      <c r="B969" s="1034">
        <v>40017</v>
      </c>
      <c r="C969" s="1035" t="s">
        <v>2357</v>
      </c>
      <c r="D969" s="1036" t="s">
        <v>2353</v>
      </c>
      <c r="E969" s="1037" t="s">
        <v>2358</v>
      </c>
      <c r="F969" s="1038">
        <v>7467.73</v>
      </c>
    </row>
    <row r="970" spans="1:6" x14ac:dyDescent="0.25">
      <c r="A970" s="1028">
        <v>959</v>
      </c>
      <c r="B970" s="1034">
        <v>40018</v>
      </c>
      <c r="C970" s="1035" t="s">
        <v>2359</v>
      </c>
      <c r="D970" s="1036"/>
      <c r="E970" s="1037"/>
      <c r="F970" s="1038">
        <v>10812.36</v>
      </c>
    </row>
    <row r="971" spans="1:6" x14ac:dyDescent="0.25">
      <c r="A971" s="1028">
        <v>960</v>
      </c>
      <c r="B971" s="1034">
        <v>40019</v>
      </c>
      <c r="C971" s="1035" t="s">
        <v>2360</v>
      </c>
      <c r="D971" s="1036"/>
      <c r="E971" s="1037"/>
      <c r="F971" s="1038">
        <v>97091.19</v>
      </c>
    </row>
    <row r="972" spans="1:6" x14ac:dyDescent="0.25">
      <c r="A972" s="1028">
        <v>961</v>
      </c>
      <c r="B972" s="1034">
        <v>40020</v>
      </c>
      <c r="C972" s="1035" t="s">
        <v>2519</v>
      </c>
      <c r="D972" s="1036"/>
      <c r="E972" s="1037"/>
      <c r="F972" s="1038">
        <v>138202.4</v>
      </c>
    </row>
    <row r="973" spans="1:6" x14ac:dyDescent="0.25">
      <c r="A973" s="1028">
        <v>962</v>
      </c>
      <c r="B973" s="1034">
        <v>41001</v>
      </c>
      <c r="C973" s="1035" t="s">
        <v>2361</v>
      </c>
      <c r="D973" s="1036" t="s">
        <v>2362</v>
      </c>
      <c r="E973" s="1037" t="s">
        <v>2363</v>
      </c>
      <c r="F973" s="1038">
        <v>295900</v>
      </c>
    </row>
    <row r="974" spans="1:6" x14ac:dyDescent="0.25">
      <c r="A974" s="1028">
        <v>963</v>
      </c>
      <c r="B974" s="1034">
        <v>41002</v>
      </c>
      <c r="C974" s="1035" t="s">
        <v>2361</v>
      </c>
      <c r="D974" s="1036" t="s">
        <v>2364</v>
      </c>
      <c r="E974" s="1037" t="s">
        <v>2365</v>
      </c>
      <c r="F974" s="1038">
        <v>199400</v>
      </c>
    </row>
    <row r="975" spans="1:6" x14ac:dyDescent="0.25">
      <c r="A975" s="1028">
        <v>964</v>
      </c>
      <c r="B975" s="1034">
        <v>41003</v>
      </c>
      <c r="C975" s="1035" t="s">
        <v>2361</v>
      </c>
      <c r="D975" s="1036" t="s">
        <v>2366</v>
      </c>
      <c r="E975" s="1037" t="s">
        <v>2363</v>
      </c>
      <c r="F975" s="1038">
        <v>246500</v>
      </c>
    </row>
    <row r="976" spans="1:6" x14ac:dyDescent="0.25">
      <c r="A976" s="1028">
        <v>965</v>
      </c>
      <c r="B976" s="1034">
        <v>41004</v>
      </c>
      <c r="C976" s="1035" t="s">
        <v>2361</v>
      </c>
      <c r="D976" s="1036" t="s">
        <v>2366</v>
      </c>
      <c r="E976" s="1037" t="s">
        <v>2363</v>
      </c>
      <c r="F976" s="1038">
        <v>246500</v>
      </c>
    </row>
    <row r="977" spans="1:6" x14ac:dyDescent="0.25">
      <c r="A977" s="1028">
        <v>966</v>
      </c>
      <c r="B977" s="1034">
        <v>41005</v>
      </c>
      <c r="C977" s="1035" t="s">
        <v>2361</v>
      </c>
      <c r="D977" s="1036" t="s">
        <v>2366</v>
      </c>
      <c r="E977" s="1037" t="s">
        <v>2363</v>
      </c>
      <c r="F977" s="1038">
        <v>246500</v>
      </c>
    </row>
    <row r="978" spans="1:6" x14ac:dyDescent="0.25">
      <c r="A978" s="1028">
        <v>967</v>
      </c>
      <c r="B978" s="1034">
        <v>41006</v>
      </c>
      <c r="C978" s="1035" t="s">
        <v>2361</v>
      </c>
      <c r="D978" s="1036" t="s">
        <v>2367</v>
      </c>
      <c r="E978" s="1037" t="s">
        <v>2363</v>
      </c>
      <c r="F978" s="1038">
        <v>224000</v>
      </c>
    </row>
    <row r="979" spans="1:6" x14ac:dyDescent="0.25">
      <c r="A979" s="1028">
        <v>968</v>
      </c>
      <c r="B979" s="1034">
        <v>41007</v>
      </c>
      <c r="C979" s="1035" t="s">
        <v>2361</v>
      </c>
      <c r="D979" s="1036" t="s">
        <v>2368</v>
      </c>
      <c r="E979" s="1037" t="s">
        <v>2363</v>
      </c>
      <c r="F979" s="1038">
        <v>224000</v>
      </c>
    </row>
    <row r="980" spans="1:6" x14ac:dyDescent="0.25">
      <c r="A980" s="1028">
        <v>969</v>
      </c>
      <c r="B980" s="1034">
        <v>41008</v>
      </c>
      <c r="C980" s="1035" t="s">
        <v>2361</v>
      </c>
      <c r="D980" s="1036" t="s">
        <v>2368</v>
      </c>
      <c r="E980" s="1037" t="s">
        <v>2363</v>
      </c>
      <c r="F980" s="1038">
        <v>224000</v>
      </c>
    </row>
    <row r="981" spans="1:6" x14ac:dyDescent="0.25">
      <c r="A981" s="1028">
        <v>970</v>
      </c>
      <c r="B981" s="1034">
        <v>41009</v>
      </c>
      <c r="C981" s="1035" t="s">
        <v>2361</v>
      </c>
      <c r="D981" s="1036" t="s">
        <v>2369</v>
      </c>
      <c r="E981" s="1037" t="s">
        <v>2363</v>
      </c>
      <c r="F981" s="1038">
        <v>224000</v>
      </c>
    </row>
    <row r="982" spans="1:6" x14ac:dyDescent="0.25">
      <c r="A982" s="1028">
        <v>971</v>
      </c>
      <c r="B982" s="1034">
        <v>41010</v>
      </c>
      <c r="C982" s="1035" t="s">
        <v>2361</v>
      </c>
      <c r="D982" s="1036" t="s">
        <v>2370</v>
      </c>
      <c r="E982" s="1037" t="s">
        <v>2363</v>
      </c>
      <c r="F982" s="1038">
        <v>224000</v>
      </c>
    </row>
    <row r="983" spans="1:6" x14ac:dyDescent="0.25">
      <c r="A983" s="1028">
        <v>972</v>
      </c>
      <c r="B983" s="1034">
        <v>41011</v>
      </c>
      <c r="C983" s="1035" t="s">
        <v>2361</v>
      </c>
      <c r="D983" s="1036" t="s">
        <v>2370</v>
      </c>
      <c r="E983" s="1037" t="s">
        <v>2363</v>
      </c>
      <c r="F983" s="1038">
        <v>224000</v>
      </c>
    </row>
    <row r="984" spans="1:6" x14ac:dyDescent="0.25">
      <c r="A984" s="1028">
        <v>973</v>
      </c>
      <c r="B984" s="1034">
        <v>41012</v>
      </c>
      <c r="C984" s="1035" t="s">
        <v>2361</v>
      </c>
      <c r="D984" s="1036" t="s">
        <v>2371</v>
      </c>
      <c r="E984" s="1037" t="s">
        <v>2363</v>
      </c>
      <c r="F984" s="1038">
        <v>224000</v>
      </c>
    </row>
    <row r="985" spans="1:6" x14ac:dyDescent="0.25">
      <c r="A985" s="1028">
        <v>974</v>
      </c>
      <c r="B985" s="1034">
        <v>41013</v>
      </c>
      <c r="C985" s="1035" t="s">
        <v>2361</v>
      </c>
      <c r="D985" s="1036" t="s">
        <v>2372</v>
      </c>
      <c r="E985" s="1037" t="s">
        <v>2365</v>
      </c>
      <c r="F985" s="1038">
        <v>183225</v>
      </c>
    </row>
    <row r="986" spans="1:6" x14ac:dyDescent="0.25">
      <c r="A986" s="1028">
        <v>975</v>
      </c>
      <c r="B986" s="1034">
        <v>41014</v>
      </c>
      <c r="C986" s="1035" t="s">
        <v>2361</v>
      </c>
      <c r="D986" s="1036" t="s">
        <v>2373</v>
      </c>
      <c r="E986" s="1037" t="s">
        <v>2365</v>
      </c>
      <c r="F986" s="1038">
        <v>183225</v>
      </c>
    </row>
    <row r="987" spans="1:6" x14ac:dyDescent="0.25">
      <c r="A987" s="1028">
        <v>976</v>
      </c>
      <c r="B987" s="1034">
        <v>41015</v>
      </c>
      <c r="C987" s="1035" t="s">
        <v>2361</v>
      </c>
      <c r="D987" s="1036" t="s">
        <v>2374</v>
      </c>
      <c r="E987" s="1037" t="s">
        <v>2365</v>
      </c>
      <c r="F987" s="1038">
        <v>183225</v>
      </c>
    </row>
    <row r="988" spans="1:6" x14ac:dyDescent="0.25">
      <c r="A988" s="1028">
        <v>977</v>
      </c>
      <c r="B988" s="1034">
        <v>41017</v>
      </c>
      <c r="C988" s="1035" t="s">
        <v>2361</v>
      </c>
      <c r="D988" s="1036" t="s">
        <v>2374</v>
      </c>
      <c r="E988" s="1037" t="s">
        <v>2365</v>
      </c>
      <c r="F988" s="1038">
        <v>183225</v>
      </c>
    </row>
    <row r="989" spans="1:6" x14ac:dyDescent="0.25">
      <c r="A989" s="1028">
        <v>978</v>
      </c>
      <c r="B989" s="1034">
        <v>41018</v>
      </c>
      <c r="C989" s="1035" t="s">
        <v>2361</v>
      </c>
      <c r="D989" s="1036" t="s">
        <v>2375</v>
      </c>
      <c r="E989" s="1037" t="s">
        <v>2365</v>
      </c>
      <c r="F989" s="1038">
        <v>183225</v>
      </c>
    </row>
    <row r="990" spans="1:6" x14ac:dyDescent="0.25">
      <c r="A990" s="1028">
        <v>979</v>
      </c>
      <c r="B990" s="1034">
        <v>41019</v>
      </c>
      <c r="C990" s="1035" t="s">
        <v>2361</v>
      </c>
      <c r="D990" s="1036" t="s">
        <v>2374</v>
      </c>
      <c r="E990" s="1037" t="s">
        <v>2365</v>
      </c>
      <c r="F990" s="1038">
        <v>183225</v>
      </c>
    </row>
    <row r="991" spans="1:6" x14ac:dyDescent="0.25">
      <c r="A991" s="1028">
        <v>980</v>
      </c>
      <c r="B991" s="1034">
        <v>41020</v>
      </c>
      <c r="C991" s="1035" t="s">
        <v>2361</v>
      </c>
      <c r="D991" s="1036" t="s">
        <v>2375</v>
      </c>
      <c r="E991" s="1037" t="s">
        <v>2365</v>
      </c>
      <c r="F991" s="1038">
        <v>183225</v>
      </c>
    </row>
    <row r="992" spans="1:6" x14ac:dyDescent="0.25">
      <c r="A992" s="1028">
        <v>981</v>
      </c>
      <c r="B992" s="1034">
        <v>41021</v>
      </c>
      <c r="C992" s="1035" t="s">
        <v>2361</v>
      </c>
      <c r="D992" s="1036" t="s">
        <v>2374</v>
      </c>
      <c r="E992" s="1037" t="s">
        <v>2365</v>
      </c>
      <c r="F992" s="1038">
        <v>183225</v>
      </c>
    </row>
    <row r="993" spans="1:6" x14ac:dyDescent="0.25">
      <c r="A993" s="1028">
        <v>982</v>
      </c>
      <c r="B993" s="1034">
        <v>41022</v>
      </c>
      <c r="C993" s="1035" t="s">
        <v>2361</v>
      </c>
      <c r="D993" s="1036" t="s">
        <v>2373</v>
      </c>
      <c r="E993" s="1037" t="s">
        <v>2365</v>
      </c>
      <c r="F993" s="1038">
        <v>183225</v>
      </c>
    </row>
    <row r="994" spans="1:6" x14ac:dyDescent="0.25">
      <c r="A994" s="1028">
        <v>983</v>
      </c>
      <c r="B994" s="1034">
        <v>41023</v>
      </c>
      <c r="C994" s="1035" t="s">
        <v>2361</v>
      </c>
      <c r="D994" s="1036" t="s">
        <v>2376</v>
      </c>
      <c r="E994" s="1037" t="s">
        <v>2365</v>
      </c>
      <c r="F994" s="1038">
        <v>250059</v>
      </c>
    </row>
    <row r="995" spans="1:6" x14ac:dyDescent="0.25">
      <c r="A995" s="1028">
        <v>984</v>
      </c>
      <c r="B995" s="1034">
        <v>43001</v>
      </c>
      <c r="C995" s="1035" t="s">
        <v>2377</v>
      </c>
      <c r="D995" s="1036"/>
      <c r="E995" s="1037"/>
      <c r="F995" s="1038">
        <v>23664</v>
      </c>
    </row>
    <row r="996" spans="1:6" x14ac:dyDescent="0.25">
      <c r="A996" s="1028">
        <v>985</v>
      </c>
      <c r="B996" s="1034">
        <v>43002</v>
      </c>
      <c r="C996" s="1035" t="s">
        <v>2378</v>
      </c>
      <c r="D996" s="1036"/>
      <c r="E996" s="1037"/>
      <c r="F996" s="1038">
        <v>32422</v>
      </c>
    </row>
    <row r="997" spans="1:6" x14ac:dyDescent="0.25">
      <c r="A997" s="1028">
        <v>986</v>
      </c>
      <c r="B997" s="1034">
        <v>43003</v>
      </c>
      <c r="C997" s="1035" t="s">
        <v>2379</v>
      </c>
      <c r="D997" s="1036" t="s">
        <v>2380</v>
      </c>
      <c r="E997" s="1037" t="s">
        <v>2381</v>
      </c>
      <c r="F997" s="1038">
        <v>40576.800000000003</v>
      </c>
    </row>
    <row r="998" spans="1:6" x14ac:dyDescent="0.25">
      <c r="A998" s="1028">
        <v>987</v>
      </c>
      <c r="B998" s="1034">
        <v>43004</v>
      </c>
      <c r="C998" s="1035" t="s">
        <v>2382</v>
      </c>
      <c r="D998" s="1036" t="s">
        <v>2383</v>
      </c>
      <c r="E998" s="1037" t="s">
        <v>2384</v>
      </c>
      <c r="F998" s="1038">
        <v>2302.02</v>
      </c>
    </row>
    <row r="999" spans="1:6" x14ac:dyDescent="0.25">
      <c r="A999" s="1028">
        <v>988</v>
      </c>
      <c r="B999" s="1034">
        <v>43005</v>
      </c>
      <c r="C999" s="1035" t="s">
        <v>2385</v>
      </c>
      <c r="D999" s="1036"/>
      <c r="E999" s="1037" t="s">
        <v>2386</v>
      </c>
      <c r="F999" s="1038">
        <v>3190</v>
      </c>
    </row>
    <row r="1000" spans="1:6" x14ac:dyDescent="0.25">
      <c r="A1000" s="1028">
        <v>989</v>
      </c>
      <c r="B1000" s="1034">
        <v>43006</v>
      </c>
      <c r="C1000" s="1035" t="s">
        <v>2387</v>
      </c>
      <c r="D1000" s="1036"/>
      <c r="E1000" s="1037"/>
      <c r="F1000" s="1038">
        <v>922.2</v>
      </c>
    </row>
    <row r="1001" spans="1:6" x14ac:dyDescent="0.25">
      <c r="A1001" s="1028">
        <v>990</v>
      </c>
      <c r="B1001" s="1034">
        <v>43007</v>
      </c>
      <c r="C1001" s="1035" t="s">
        <v>2388</v>
      </c>
      <c r="D1001" s="1036"/>
      <c r="E1001" s="1037"/>
      <c r="F1001" s="1038">
        <v>2999</v>
      </c>
    </row>
    <row r="1002" spans="1:6" x14ac:dyDescent="0.25">
      <c r="A1002" s="1028">
        <v>991</v>
      </c>
      <c r="B1002" s="1034">
        <v>43008</v>
      </c>
      <c r="C1002" s="1035" t="s">
        <v>2389</v>
      </c>
      <c r="D1002" s="1036"/>
      <c r="E1002" s="1037"/>
      <c r="F1002" s="1038">
        <v>2600</v>
      </c>
    </row>
    <row r="1003" spans="1:6" x14ac:dyDescent="0.25">
      <c r="A1003" s="1028">
        <v>992</v>
      </c>
      <c r="B1003" s="1034">
        <v>43009</v>
      </c>
      <c r="C1003" s="1035" t="s">
        <v>2390</v>
      </c>
      <c r="D1003" s="1036"/>
      <c r="E1003" s="1037"/>
      <c r="F1003" s="1038">
        <v>2227.9</v>
      </c>
    </row>
    <row r="1004" spans="1:6" x14ac:dyDescent="0.25">
      <c r="A1004" s="1028">
        <v>993</v>
      </c>
      <c r="B1004" s="1034">
        <v>43010</v>
      </c>
      <c r="C1004" s="1035" t="s">
        <v>2391</v>
      </c>
      <c r="D1004" s="1036"/>
      <c r="E1004" s="1037"/>
      <c r="F1004" s="1038">
        <v>22717.5</v>
      </c>
    </row>
    <row r="1005" spans="1:6" x14ac:dyDescent="0.25">
      <c r="A1005" s="1028">
        <v>994</v>
      </c>
      <c r="B1005" s="1034">
        <v>43011</v>
      </c>
      <c r="C1005" s="1035" t="s">
        <v>2392</v>
      </c>
      <c r="D1005" s="1036"/>
      <c r="E1005" s="1037"/>
      <c r="F1005" s="1038">
        <v>2700</v>
      </c>
    </row>
    <row r="1006" spans="1:6" x14ac:dyDescent="0.25">
      <c r="A1006" s="1028">
        <v>995</v>
      </c>
      <c r="B1006" s="1034">
        <v>43012</v>
      </c>
      <c r="C1006" s="1035" t="s">
        <v>2393</v>
      </c>
      <c r="D1006" s="1036"/>
      <c r="E1006" s="1037"/>
      <c r="F1006" s="1038">
        <v>15200</v>
      </c>
    </row>
    <row r="1007" spans="1:6" x14ac:dyDescent="0.25">
      <c r="A1007" s="1028">
        <v>996</v>
      </c>
      <c r="B1007" s="1034">
        <v>43013</v>
      </c>
      <c r="C1007" s="1035" t="s">
        <v>2394</v>
      </c>
      <c r="D1007" s="1036"/>
      <c r="E1007" s="1037"/>
      <c r="F1007" s="1038">
        <v>9600</v>
      </c>
    </row>
    <row r="1008" spans="1:6" x14ac:dyDescent="0.25">
      <c r="A1008" s="1028">
        <v>997</v>
      </c>
      <c r="B1008" s="1034">
        <v>43014</v>
      </c>
      <c r="C1008" s="1035" t="s">
        <v>2395</v>
      </c>
      <c r="D1008" s="1036"/>
      <c r="E1008" s="1037"/>
      <c r="F1008" s="1038">
        <v>21299.97</v>
      </c>
    </row>
    <row r="1009" spans="1:6" x14ac:dyDescent="0.25">
      <c r="A1009" s="1028">
        <v>998</v>
      </c>
      <c r="B1009" s="1034">
        <v>43015</v>
      </c>
      <c r="C1009" s="1035" t="s">
        <v>2396</v>
      </c>
      <c r="D1009" s="1036"/>
      <c r="E1009" s="1037"/>
      <c r="F1009" s="1038">
        <v>4102.41</v>
      </c>
    </row>
    <row r="1010" spans="1:6" x14ac:dyDescent="0.25">
      <c r="A1010" s="1028">
        <v>999</v>
      </c>
      <c r="B1010" s="1034">
        <v>46001</v>
      </c>
      <c r="C1010" s="1035" t="s">
        <v>2397</v>
      </c>
      <c r="D1010" s="1036"/>
      <c r="E1010" s="1037"/>
      <c r="F1010" s="1038">
        <v>6375.36</v>
      </c>
    </row>
    <row r="1011" spans="1:6" x14ac:dyDescent="0.25">
      <c r="A1011" s="1028">
        <v>1000</v>
      </c>
      <c r="B1011" s="1034">
        <v>46002</v>
      </c>
      <c r="C1011" s="1035" t="s">
        <v>2398</v>
      </c>
      <c r="D1011" s="1036"/>
      <c r="E1011" s="1037"/>
      <c r="F1011" s="1038">
        <v>3994.55</v>
      </c>
    </row>
    <row r="1012" spans="1:6" x14ac:dyDescent="0.25">
      <c r="A1012" s="1028">
        <v>1001</v>
      </c>
      <c r="B1012" s="1034">
        <v>46003</v>
      </c>
      <c r="C1012" s="1035" t="s">
        <v>2399</v>
      </c>
      <c r="D1012" s="1036" t="s">
        <v>2400</v>
      </c>
      <c r="E1012" s="1037" t="s">
        <v>2401</v>
      </c>
      <c r="F1012" s="1038">
        <v>53258.67</v>
      </c>
    </row>
    <row r="1013" spans="1:6" x14ac:dyDescent="0.25">
      <c r="A1013" s="1028">
        <v>1002</v>
      </c>
      <c r="B1013" s="1034">
        <v>46004</v>
      </c>
      <c r="C1013" s="1035" t="s">
        <v>2402</v>
      </c>
      <c r="D1013" s="1036" t="s">
        <v>2403</v>
      </c>
      <c r="E1013" s="1037" t="s">
        <v>2404</v>
      </c>
      <c r="F1013" s="1038">
        <v>12707.83</v>
      </c>
    </row>
    <row r="1014" spans="1:6" x14ac:dyDescent="0.25">
      <c r="A1014" s="1028">
        <v>1003</v>
      </c>
      <c r="B1014" s="1034">
        <v>46005</v>
      </c>
      <c r="C1014" s="1035" t="s">
        <v>2405</v>
      </c>
      <c r="D1014" s="1036"/>
      <c r="E1014" s="1037"/>
      <c r="F1014" s="1038">
        <v>12992</v>
      </c>
    </row>
    <row r="1015" spans="1:6" x14ac:dyDescent="0.25">
      <c r="A1015" s="1028">
        <v>1004</v>
      </c>
      <c r="B1015" s="1034">
        <v>46006</v>
      </c>
      <c r="C1015" s="1035" t="s">
        <v>2406</v>
      </c>
      <c r="D1015" s="1036"/>
      <c r="E1015" s="1037"/>
      <c r="F1015" s="1038">
        <v>118306.9</v>
      </c>
    </row>
    <row r="1016" spans="1:6" x14ac:dyDescent="0.25">
      <c r="A1016" s="1028">
        <v>1005</v>
      </c>
      <c r="B1016" s="1034">
        <v>46007</v>
      </c>
      <c r="C1016" s="1035" t="s">
        <v>2407</v>
      </c>
      <c r="D1016" s="1036"/>
      <c r="E1016" s="1037"/>
      <c r="F1016" s="1038">
        <v>198958.44</v>
      </c>
    </row>
    <row r="1017" spans="1:6" x14ac:dyDescent="0.25">
      <c r="A1017" s="1028">
        <v>1006</v>
      </c>
      <c r="B1017" s="1034">
        <v>46008</v>
      </c>
      <c r="C1017" s="1035" t="s">
        <v>2408</v>
      </c>
      <c r="D1017" s="1036"/>
      <c r="E1017" s="1037"/>
      <c r="F1017" s="1038">
        <v>285003.88</v>
      </c>
    </row>
    <row r="1018" spans="1:6" x14ac:dyDescent="0.25">
      <c r="A1018" s="1028">
        <v>1007</v>
      </c>
      <c r="B1018" s="1034">
        <v>51001</v>
      </c>
      <c r="C1018" s="1035" t="s">
        <v>2409</v>
      </c>
      <c r="D1018" s="1036"/>
      <c r="E1018" s="1037"/>
      <c r="F1018" s="1038">
        <v>25061.57</v>
      </c>
    </row>
    <row r="1019" spans="1:6" x14ac:dyDescent="0.25">
      <c r="A1019" s="1028">
        <v>1008</v>
      </c>
      <c r="B1019" s="1034">
        <v>51002</v>
      </c>
      <c r="C1019" s="1035" t="s">
        <v>2410</v>
      </c>
      <c r="D1019" s="1036"/>
      <c r="E1019" s="1037"/>
      <c r="F1019" s="1038">
        <v>11173.56</v>
      </c>
    </row>
    <row r="1020" spans="1:6" x14ac:dyDescent="0.25">
      <c r="A1020" s="1028">
        <v>1009</v>
      </c>
      <c r="B1020" s="1034">
        <v>51003</v>
      </c>
      <c r="C1020" s="1035" t="s">
        <v>2411</v>
      </c>
      <c r="D1020" s="1036"/>
      <c r="E1020" s="1037"/>
      <c r="F1020" s="1038">
        <v>27850.44</v>
      </c>
    </row>
    <row r="1021" spans="1:6" x14ac:dyDescent="0.25">
      <c r="A1021" s="1028">
        <v>1010</v>
      </c>
      <c r="B1021" s="1034">
        <v>51004</v>
      </c>
      <c r="C1021" s="1035" t="s">
        <v>2412</v>
      </c>
      <c r="D1021" s="1036"/>
      <c r="E1021" s="1037"/>
      <c r="F1021" s="1038">
        <v>40793.72</v>
      </c>
    </row>
    <row r="1022" spans="1:6" x14ac:dyDescent="0.25">
      <c r="A1022" s="1028">
        <v>1011</v>
      </c>
      <c r="B1022" s="1034">
        <v>51005</v>
      </c>
      <c r="C1022" s="1035" t="s">
        <v>2413</v>
      </c>
      <c r="D1022" s="1036"/>
      <c r="E1022" s="1037"/>
      <c r="F1022" s="1038">
        <v>10590.34</v>
      </c>
    </row>
    <row r="1023" spans="1:6" x14ac:dyDescent="0.25">
      <c r="A1023" s="1028">
        <v>1012</v>
      </c>
      <c r="B1023" s="1034">
        <v>51006</v>
      </c>
      <c r="C1023" s="1035" t="s">
        <v>2414</v>
      </c>
      <c r="D1023" s="1036"/>
      <c r="E1023" s="1037"/>
      <c r="F1023" s="1038">
        <v>55700.88</v>
      </c>
    </row>
    <row r="1024" spans="1:6" x14ac:dyDescent="0.25">
      <c r="A1024" s="1028">
        <v>1013</v>
      </c>
      <c r="B1024" s="1034">
        <v>51007</v>
      </c>
      <c r="C1024" s="1035" t="s">
        <v>2415</v>
      </c>
      <c r="D1024" s="1036"/>
      <c r="E1024" s="1037"/>
      <c r="F1024" s="1038">
        <v>101984.3</v>
      </c>
    </row>
    <row r="1025" spans="1:6" x14ac:dyDescent="0.25">
      <c r="A1025" s="1028">
        <v>1014</v>
      </c>
      <c r="B1025" s="1034">
        <v>51008</v>
      </c>
      <c r="C1025" s="1035" t="s">
        <v>2416</v>
      </c>
      <c r="D1025" s="1036"/>
      <c r="E1025" s="1037"/>
      <c r="F1025" s="1038">
        <v>55700.88</v>
      </c>
    </row>
    <row r="1026" spans="1:6" x14ac:dyDescent="0.25">
      <c r="A1026" s="1028">
        <v>1015</v>
      </c>
      <c r="B1026" s="1034">
        <v>51009</v>
      </c>
      <c r="C1026" s="1035" t="s">
        <v>2417</v>
      </c>
      <c r="D1026" s="1036"/>
      <c r="E1026" s="1037"/>
      <c r="F1026" s="1038">
        <v>61190.58</v>
      </c>
    </row>
    <row r="1027" spans="1:6" x14ac:dyDescent="0.25">
      <c r="A1027" s="1028">
        <v>1016</v>
      </c>
      <c r="B1027" s="1034">
        <v>51010</v>
      </c>
      <c r="C1027" s="1035" t="s">
        <v>2418</v>
      </c>
      <c r="D1027" s="1036"/>
      <c r="E1027" s="1037"/>
      <c r="F1027" s="1038">
        <v>12152.16</v>
      </c>
    </row>
    <row r="1028" spans="1:6" x14ac:dyDescent="0.25">
      <c r="A1028" s="1028">
        <v>1017</v>
      </c>
      <c r="B1028" s="1034">
        <v>51011</v>
      </c>
      <c r="C1028" s="1035" t="s">
        <v>2419</v>
      </c>
      <c r="D1028" s="1036"/>
      <c r="E1028" s="1037"/>
      <c r="F1028" s="1038">
        <v>93375.360000000001</v>
      </c>
    </row>
    <row r="1029" spans="1:6" x14ac:dyDescent="0.25">
      <c r="A1029" s="1028">
        <v>1018</v>
      </c>
      <c r="B1029" s="1034">
        <v>51012</v>
      </c>
      <c r="C1029" s="1035" t="s">
        <v>2420</v>
      </c>
      <c r="D1029" s="1036"/>
      <c r="E1029" s="1037"/>
      <c r="F1029" s="1038">
        <v>27437.94</v>
      </c>
    </row>
    <row r="1030" spans="1:6" x14ac:dyDescent="0.25">
      <c r="A1030" s="1028">
        <v>1019</v>
      </c>
      <c r="B1030" s="1034">
        <v>51013</v>
      </c>
      <c r="C1030" s="1035" t="s">
        <v>2421</v>
      </c>
      <c r="D1030" s="1036"/>
      <c r="E1030" s="1037"/>
      <c r="F1030" s="1038">
        <v>32485.8</v>
      </c>
    </row>
    <row r="1031" spans="1:6" x14ac:dyDescent="0.25">
      <c r="A1031" s="1028">
        <v>1020</v>
      </c>
      <c r="B1031" s="1034">
        <v>51014</v>
      </c>
      <c r="C1031" s="1035" t="s">
        <v>2422</v>
      </c>
      <c r="D1031" s="1036"/>
      <c r="E1031" s="1037"/>
      <c r="F1031" s="1038">
        <v>11112.8</v>
      </c>
    </row>
    <row r="1032" spans="1:6" x14ac:dyDescent="0.25">
      <c r="A1032" s="1028">
        <v>1021</v>
      </c>
      <c r="B1032" s="1034">
        <v>51015</v>
      </c>
      <c r="C1032" s="1035" t="s">
        <v>2423</v>
      </c>
      <c r="D1032" s="1036"/>
      <c r="E1032" s="1037"/>
      <c r="F1032" s="1038">
        <v>15096.24</v>
      </c>
    </row>
    <row r="1033" spans="1:6" x14ac:dyDescent="0.25">
      <c r="A1033" s="1028">
        <v>1022</v>
      </c>
      <c r="B1033" s="1034">
        <v>51016</v>
      </c>
      <c r="C1033" s="1035" t="s">
        <v>2424</v>
      </c>
      <c r="D1033" s="1036"/>
      <c r="E1033" s="1037"/>
      <c r="F1033" s="1038">
        <v>5449.68</v>
      </c>
    </row>
    <row r="1034" spans="1:6" x14ac:dyDescent="0.25">
      <c r="A1034" s="1028">
        <v>1023</v>
      </c>
      <c r="B1034" s="1034">
        <v>51017</v>
      </c>
      <c r="C1034" s="1035" t="s">
        <v>2425</v>
      </c>
      <c r="D1034" s="1036"/>
      <c r="E1034" s="1037"/>
      <c r="F1034" s="1038">
        <v>26213.68</v>
      </c>
    </row>
    <row r="1035" spans="1:6" x14ac:dyDescent="0.25">
      <c r="A1035" s="1028">
        <v>1024</v>
      </c>
      <c r="B1035" s="1034">
        <v>51018</v>
      </c>
      <c r="C1035" s="1035" t="s">
        <v>2426</v>
      </c>
      <c r="D1035" s="1036"/>
      <c r="E1035" s="1037"/>
      <c r="F1035" s="1038">
        <v>128725.2</v>
      </c>
    </row>
    <row r="1036" spans="1:6" x14ac:dyDescent="0.25">
      <c r="A1036" s="1028">
        <v>1025</v>
      </c>
      <c r="B1036" s="1034">
        <v>51019</v>
      </c>
      <c r="C1036" s="1035" t="s">
        <v>2427</v>
      </c>
      <c r="D1036" s="1036"/>
      <c r="E1036" s="1037"/>
      <c r="F1036" s="1038">
        <v>22080.6</v>
      </c>
    </row>
    <row r="1037" spans="1:6" x14ac:dyDescent="0.25">
      <c r="A1037" s="1028">
        <v>1026</v>
      </c>
      <c r="B1037" s="1034">
        <v>51020</v>
      </c>
      <c r="C1037" s="1035" t="s">
        <v>2428</v>
      </c>
      <c r="D1037" s="1036"/>
      <c r="E1037" s="1037"/>
      <c r="F1037" s="1038">
        <v>29609</v>
      </c>
    </row>
    <row r="1038" spans="1:6" x14ac:dyDescent="0.25">
      <c r="A1038" s="1028">
        <v>1027</v>
      </c>
      <c r="B1038" s="1034">
        <v>51021</v>
      </c>
      <c r="C1038" s="1035" t="s">
        <v>2429</v>
      </c>
      <c r="D1038" s="1036"/>
      <c r="E1038" s="1037"/>
      <c r="F1038" s="1038">
        <v>4640</v>
      </c>
    </row>
    <row r="1039" spans="1:6" x14ac:dyDescent="0.25">
      <c r="A1039" s="1028">
        <v>1028</v>
      </c>
      <c r="B1039" s="1034">
        <v>51022</v>
      </c>
      <c r="C1039" s="1035" t="s">
        <v>2430</v>
      </c>
      <c r="D1039" s="1036"/>
      <c r="E1039" s="1037"/>
      <c r="F1039" s="1038">
        <v>15000</v>
      </c>
    </row>
    <row r="1040" spans="1:6" x14ac:dyDescent="0.25">
      <c r="A1040" s="1028">
        <v>1029</v>
      </c>
      <c r="B1040" s="1034">
        <v>51023</v>
      </c>
      <c r="C1040" s="1035" t="s">
        <v>2431</v>
      </c>
      <c r="D1040" s="1036"/>
      <c r="E1040" s="1037"/>
      <c r="F1040" s="1038">
        <v>9360.6200000000008</v>
      </c>
    </row>
    <row r="1041" spans="1:6" x14ac:dyDescent="0.25">
      <c r="A1041" s="1028">
        <v>1030</v>
      </c>
      <c r="B1041" s="1034">
        <v>51024</v>
      </c>
      <c r="C1041" s="1035" t="s">
        <v>2432</v>
      </c>
      <c r="D1041" s="1036"/>
      <c r="E1041" s="1037"/>
      <c r="F1041" s="1038">
        <v>42273.3</v>
      </c>
    </row>
    <row r="1042" spans="1:6" x14ac:dyDescent="0.25">
      <c r="A1042" s="1028">
        <v>1031</v>
      </c>
      <c r="B1042" s="1034">
        <v>51025</v>
      </c>
      <c r="C1042" s="1035" t="s">
        <v>2433</v>
      </c>
      <c r="D1042" s="1036"/>
      <c r="E1042" s="1037"/>
      <c r="F1042" s="1038">
        <v>35031.11</v>
      </c>
    </row>
    <row r="1043" spans="1:6" x14ac:dyDescent="0.25">
      <c r="A1043" s="1028">
        <v>1032</v>
      </c>
      <c r="B1043" s="1034">
        <v>51026</v>
      </c>
      <c r="C1043" s="1035" t="s">
        <v>2434</v>
      </c>
      <c r="D1043" s="1036"/>
      <c r="E1043" s="1037"/>
      <c r="F1043" s="1038">
        <v>19671.86</v>
      </c>
    </row>
    <row r="1044" spans="1:6" x14ac:dyDescent="0.25">
      <c r="A1044" s="1028">
        <v>1033</v>
      </c>
      <c r="B1044" s="1034">
        <v>51027</v>
      </c>
      <c r="C1044" s="1035" t="s">
        <v>2435</v>
      </c>
      <c r="D1044" s="1036"/>
      <c r="E1044" s="1037"/>
      <c r="F1044" s="1038">
        <v>34845.43</v>
      </c>
    </row>
    <row r="1045" spans="1:6" x14ac:dyDescent="0.25">
      <c r="A1045" s="1028">
        <v>1034</v>
      </c>
      <c r="B1045" s="1034">
        <v>51028</v>
      </c>
      <c r="C1045" s="1035" t="s">
        <v>2436</v>
      </c>
      <c r="D1045" s="1036"/>
      <c r="E1045" s="1037"/>
      <c r="F1045" s="1038">
        <v>1877.46</v>
      </c>
    </row>
    <row r="1046" spans="1:6" x14ac:dyDescent="0.25">
      <c r="A1046" s="1028">
        <v>1035</v>
      </c>
      <c r="B1046" s="1034">
        <v>51029</v>
      </c>
      <c r="C1046" s="1035" t="s">
        <v>2437</v>
      </c>
      <c r="D1046" s="1036"/>
      <c r="E1046" s="1037"/>
      <c r="F1046" s="1038">
        <v>24538.25</v>
      </c>
    </row>
    <row r="1047" spans="1:6" x14ac:dyDescent="0.25">
      <c r="A1047" s="1028">
        <v>1036</v>
      </c>
      <c r="B1047" s="1034">
        <v>51030</v>
      </c>
      <c r="C1047" s="1035" t="s">
        <v>2438</v>
      </c>
      <c r="D1047" s="1036"/>
      <c r="E1047" s="1037"/>
      <c r="F1047" s="1038">
        <v>21728.35</v>
      </c>
    </row>
    <row r="1048" spans="1:6" x14ac:dyDescent="0.25">
      <c r="A1048" s="1028">
        <v>1037</v>
      </c>
      <c r="B1048" s="1034">
        <v>51031</v>
      </c>
      <c r="C1048" s="1035" t="s">
        <v>2439</v>
      </c>
      <c r="D1048" s="1036"/>
      <c r="E1048" s="1037"/>
      <c r="F1048" s="1038">
        <v>101945.95</v>
      </c>
    </row>
    <row r="1049" spans="1:6" x14ac:dyDescent="0.25">
      <c r="A1049" s="1028">
        <v>1038</v>
      </c>
      <c r="B1049" s="1034">
        <v>51032</v>
      </c>
      <c r="C1049" s="1035" t="s">
        <v>2440</v>
      </c>
      <c r="D1049" s="1036"/>
      <c r="E1049" s="1037"/>
      <c r="F1049" s="1038">
        <v>71131.199999999997</v>
      </c>
    </row>
    <row r="1050" spans="1:6" x14ac:dyDescent="0.25">
      <c r="A1050" s="1028">
        <v>1039</v>
      </c>
      <c r="B1050" s="1034">
        <v>51034</v>
      </c>
      <c r="C1050" s="1035" t="s">
        <v>2441</v>
      </c>
      <c r="D1050" s="1036"/>
      <c r="E1050" s="1037"/>
      <c r="F1050" s="1038">
        <v>11239.2</v>
      </c>
    </row>
    <row r="1051" spans="1:6" x14ac:dyDescent="0.25">
      <c r="A1051" s="1028">
        <v>1040</v>
      </c>
      <c r="B1051" s="1034">
        <v>51035</v>
      </c>
      <c r="C1051" s="1035" t="s">
        <v>2442</v>
      </c>
      <c r="D1051" s="1036"/>
      <c r="E1051" s="1037"/>
      <c r="F1051" s="1038">
        <v>15839.8</v>
      </c>
    </row>
    <row r="1052" spans="1:6" x14ac:dyDescent="0.25">
      <c r="A1052" s="1028">
        <v>1041</v>
      </c>
      <c r="B1052" s="1034">
        <v>51036</v>
      </c>
      <c r="C1052" s="1035" t="s">
        <v>2443</v>
      </c>
      <c r="D1052" s="1036"/>
      <c r="E1052" s="1037"/>
      <c r="F1052" s="1038">
        <v>18536.8</v>
      </c>
    </row>
    <row r="1053" spans="1:6" x14ac:dyDescent="0.25">
      <c r="A1053" s="1028">
        <v>1042</v>
      </c>
      <c r="B1053" s="1034">
        <v>51037</v>
      </c>
      <c r="C1053" s="1035" t="s">
        <v>2444</v>
      </c>
      <c r="D1053" s="1036"/>
      <c r="E1053" s="1037"/>
      <c r="F1053" s="1038">
        <v>21639.74</v>
      </c>
    </row>
    <row r="1054" spans="1:6" x14ac:dyDescent="0.25">
      <c r="A1054" s="1028">
        <v>1043</v>
      </c>
      <c r="B1054" s="1034">
        <v>51038</v>
      </c>
      <c r="C1054" s="1035" t="s">
        <v>2445</v>
      </c>
      <c r="D1054" s="1036"/>
      <c r="E1054" s="1037"/>
      <c r="F1054" s="1038">
        <v>60715.56</v>
      </c>
    </row>
    <row r="1055" spans="1:6" x14ac:dyDescent="0.25">
      <c r="A1055" s="1028">
        <v>1044</v>
      </c>
      <c r="B1055" s="1034">
        <v>51039</v>
      </c>
      <c r="C1055" s="1035" t="s">
        <v>2446</v>
      </c>
      <c r="D1055" s="1036"/>
      <c r="E1055" s="1037"/>
      <c r="F1055" s="1038">
        <v>31199.94</v>
      </c>
    </row>
    <row r="1056" spans="1:6" x14ac:dyDescent="0.25">
      <c r="A1056" s="1028">
        <v>1045</v>
      </c>
      <c r="B1056" s="1034">
        <v>51041</v>
      </c>
      <c r="C1056" s="1035" t="s">
        <v>2447</v>
      </c>
      <c r="D1056" s="1036"/>
      <c r="E1056" s="1037"/>
      <c r="F1056" s="1038">
        <v>5672.4</v>
      </c>
    </row>
    <row r="1057" spans="1:6" x14ac:dyDescent="0.25">
      <c r="A1057" s="1028">
        <v>1046</v>
      </c>
      <c r="B1057" s="1034">
        <v>51042</v>
      </c>
      <c r="C1057" s="1035" t="s">
        <v>2520</v>
      </c>
      <c r="D1057" s="1036"/>
      <c r="E1057" s="1037"/>
      <c r="F1057" s="1038">
        <v>188421.12</v>
      </c>
    </row>
    <row r="1058" spans="1:6" x14ac:dyDescent="0.25">
      <c r="A1058" s="1028">
        <v>1047</v>
      </c>
      <c r="B1058" s="1034">
        <v>51043</v>
      </c>
      <c r="C1058" s="1035" t="s">
        <v>2530</v>
      </c>
      <c r="D1058" s="1036"/>
      <c r="E1058" s="1037"/>
      <c r="F1058" s="1038">
        <v>1728400</v>
      </c>
    </row>
    <row r="1059" spans="1:6" x14ac:dyDescent="0.25">
      <c r="A1059" s="1028">
        <v>1048</v>
      </c>
      <c r="B1059" s="1034">
        <v>91001</v>
      </c>
      <c r="C1059" s="1035" t="s">
        <v>2448</v>
      </c>
      <c r="D1059" s="1036"/>
      <c r="E1059" s="1037"/>
      <c r="F1059" s="1038">
        <v>848629.3</v>
      </c>
    </row>
    <row r="1060" spans="1:6" x14ac:dyDescent="0.25">
      <c r="A1060" s="1028">
        <v>1049</v>
      </c>
      <c r="B1060" s="1034">
        <v>91002</v>
      </c>
      <c r="C1060" s="1035" t="s">
        <v>2449</v>
      </c>
      <c r="D1060" s="1036"/>
      <c r="E1060" s="1037"/>
      <c r="F1060" s="1038">
        <v>37568.300000000003</v>
      </c>
    </row>
    <row r="1061" spans="1:6" x14ac:dyDescent="0.25">
      <c r="A1061" s="1028">
        <v>1050</v>
      </c>
      <c r="B1061" s="1034">
        <v>91003</v>
      </c>
      <c r="C1061" s="1035" t="s">
        <v>2450</v>
      </c>
      <c r="D1061" s="1036"/>
      <c r="E1061" s="1037"/>
      <c r="F1061" s="1038">
        <v>31946.400000000001</v>
      </c>
    </row>
    <row r="1062" spans="1:6" x14ac:dyDescent="0.25">
      <c r="A1062" s="1028">
        <v>1051</v>
      </c>
      <c r="B1062" s="1034">
        <v>91004</v>
      </c>
      <c r="C1062" s="1035" t="s">
        <v>2451</v>
      </c>
      <c r="D1062" s="1036"/>
      <c r="E1062" s="1037"/>
      <c r="F1062" s="1038">
        <v>93020.4</v>
      </c>
    </row>
    <row r="1063" spans="1:6" x14ac:dyDescent="0.25">
      <c r="A1063" s="1028">
        <v>1052</v>
      </c>
      <c r="B1063" s="1034">
        <v>91005</v>
      </c>
      <c r="C1063" s="1035" t="s">
        <v>2452</v>
      </c>
      <c r="D1063" s="1036"/>
      <c r="E1063" s="1037"/>
      <c r="F1063" s="1038">
        <v>156961.9</v>
      </c>
    </row>
    <row r="1064" spans="1:6" x14ac:dyDescent="0.25">
      <c r="A1064" s="1028">
        <v>1053</v>
      </c>
      <c r="B1064" s="1034">
        <v>91006</v>
      </c>
      <c r="C1064" s="1035" t="s">
        <v>2453</v>
      </c>
      <c r="D1064" s="1036"/>
      <c r="E1064" s="1037"/>
      <c r="F1064" s="1038">
        <v>490401.4</v>
      </c>
    </row>
    <row r="1065" spans="1:6" x14ac:dyDescent="0.25">
      <c r="A1065" s="1028">
        <v>1054</v>
      </c>
      <c r="B1065" s="1034">
        <v>91007</v>
      </c>
      <c r="C1065" s="1035" t="s">
        <v>2454</v>
      </c>
      <c r="D1065" s="1036"/>
      <c r="E1065" s="1037"/>
      <c r="F1065" s="1038">
        <v>30692.400000000001</v>
      </c>
    </row>
    <row r="1066" spans="1:6" x14ac:dyDescent="0.25">
      <c r="A1066" s="1028">
        <v>1055</v>
      </c>
      <c r="B1066" s="1034">
        <v>91008</v>
      </c>
      <c r="C1066" s="1035" t="s">
        <v>2455</v>
      </c>
      <c r="D1066" s="1036"/>
      <c r="E1066" s="1037"/>
      <c r="F1066" s="1038">
        <v>101607.9</v>
      </c>
    </row>
    <row r="1067" spans="1:6" x14ac:dyDescent="0.25">
      <c r="A1067" s="1028">
        <v>1056</v>
      </c>
      <c r="B1067" s="1034">
        <v>91009</v>
      </c>
      <c r="C1067" s="1035" t="s">
        <v>2456</v>
      </c>
      <c r="D1067" s="1036"/>
      <c r="E1067" s="1037"/>
      <c r="F1067" s="1038">
        <v>97903.8</v>
      </c>
    </row>
    <row r="1068" spans="1:6" x14ac:dyDescent="0.25">
      <c r="A1068" s="1028">
        <v>1057</v>
      </c>
      <c r="B1068" s="1034">
        <v>91010</v>
      </c>
      <c r="C1068" s="1035" t="s">
        <v>2457</v>
      </c>
      <c r="D1068" s="1036"/>
      <c r="E1068" s="1037"/>
      <c r="F1068" s="1038">
        <v>14720.9</v>
      </c>
    </row>
    <row r="1069" spans="1:6" x14ac:dyDescent="0.25">
      <c r="A1069" s="1028">
        <v>1058</v>
      </c>
      <c r="B1069" s="1034">
        <v>91011</v>
      </c>
      <c r="C1069" s="1035" t="s">
        <v>2458</v>
      </c>
      <c r="D1069" s="1036"/>
      <c r="E1069" s="1037"/>
      <c r="F1069" s="1038">
        <v>40094.18</v>
      </c>
    </row>
    <row r="1070" spans="1:6" x14ac:dyDescent="0.25">
      <c r="A1070" s="1028">
        <v>1059</v>
      </c>
      <c r="B1070" s="1034">
        <v>91012</v>
      </c>
      <c r="C1070" s="1035" t="s">
        <v>2459</v>
      </c>
      <c r="D1070" s="1036" t="s">
        <v>2403</v>
      </c>
      <c r="E1070" s="1037" t="s">
        <v>2404</v>
      </c>
      <c r="F1070" s="1038">
        <v>12707.83</v>
      </c>
    </row>
    <row r="1071" spans="1:6" x14ac:dyDescent="0.25">
      <c r="A1071" s="1028">
        <v>1060</v>
      </c>
      <c r="B1071" s="1034">
        <v>91013</v>
      </c>
      <c r="C1071" s="1035" t="s">
        <v>2460</v>
      </c>
      <c r="D1071" s="1036"/>
      <c r="E1071" s="1037"/>
      <c r="F1071" s="1038">
        <v>208791.88</v>
      </c>
    </row>
    <row r="1072" spans="1:6" x14ac:dyDescent="0.25">
      <c r="A1072" s="1028">
        <v>1061</v>
      </c>
      <c r="B1072" s="1034">
        <v>91014</v>
      </c>
      <c r="C1072" s="1035" t="s">
        <v>2461</v>
      </c>
      <c r="D1072" s="1036"/>
      <c r="E1072" s="1037"/>
      <c r="F1072" s="1038">
        <v>8688.4</v>
      </c>
    </row>
    <row r="1073" spans="1:6" x14ac:dyDescent="0.25">
      <c r="A1073" s="1028">
        <v>1062</v>
      </c>
      <c r="B1073" s="1034">
        <v>91015</v>
      </c>
      <c r="C1073" s="1035" t="s">
        <v>2462</v>
      </c>
      <c r="D1073" s="1036"/>
      <c r="E1073" s="1037"/>
      <c r="F1073" s="1038">
        <v>305813.12</v>
      </c>
    </row>
    <row r="1074" spans="1:6" x14ac:dyDescent="0.25">
      <c r="A1074" s="1028">
        <v>1063</v>
      </c>
      <c r="B1074" s="1034">
        <v>91016</v>
      </c>
      <c r="C1074" s="1035" t="s">
        <v>2463</v>
      </c>
      <c r="D1074" s="1036"/>
      <c r="E1074" s="1037"/>
      <c r="F1074" s="1038">
        <v>71984.960000000006</v>
      </c>
    </row>
    <row r="1075" spans="1:6" x14ac:dyDescent="0.25">
      <c r="A1075" s="1028">
        <v>1064</v>
      </c>
      <c r="B1075" s="1034">
        <v>91018</v>
      </c>
      <c r="C1075" s="1035" t="s">
        <v>2464</v>
      </c>
      <c r="D1075" s="1036"/>
      <c r="E1075" s="1037"/>
      <c r="F1075" s="1038">
        <v>11600</v>
      </c>
    </row>
    <row r="1076" spans="1:6" x14ac:dyDescent="0.25">
      <c r="A1076" s="1028">
        <v>1065</v>
      </c>
      <c r="B1076" s="1034">
        <v>91019</v>
      </c>
      <c r="C1076" s="1035" t="s">
        <v>2465</v>
      </c>
      <c r="D1076" s="1036"/>
      <c r="E1076" s="1037"/>
      <c r="F1076" s="1038">
        <v>4090.98</v>
      </c>
    </row>
    <row r="1077" spans="1:6" x14ac:dyDescent="0.25">
      <c r="A1077" s="1028">
        <v>1066</v>
      </c>
      <c r="B1077" s="1034">
        <v>91020</v>
      </c>
      <c r="C1077" s="1035" t="s">
        <v>2466</v>
      </c>
      <c r="D1077" s="1036"/>
      <c r="E1077" s="1037"/>
      <c r="F1077" s="1038">
        <v>3999</v>
      </c>
    </row>
    <row r="1078" spans="1:6" x14ac:dyDescent="0.25">
      <c r="A1078" s="1028">
        <v>1067</v>
      </c>
      <c r="B1078" s="1034" t="s">
        <v>2467</v>
      </c>
      <c r="C1078" s="1043" t="s">
        <v>2468</v>
      </c>
      <c r="D1078" s="1044"/>
      <c r="E1078" s="1045"/>
      <c r="F1078" s="1046">
        <v>11797.2</v>
      </c>
    </row>
    <row r="1079" spans="1:6" x14ac:dyDescent="0.25">
      <c r="A1079" s="1028">
        <v>1068</v>
      </c>
      <c r="B1079" s="1034" t="s">
        <v>2469</v>
      </c>
      <c r="C1079" s="1043" t="s">
        <v>2468</v>
      </c>
      <c r="D1079" s="1044"/>
      <c r="E1079" s="1045"/>
      <c r="F1079" s="1046">
        <v>11797.2</v>
      </c>
    </row>
    <row r="1080" spans="1:6" x14ac:dyDescent="0.25">
      <c r="A1080" s="1028">
        <v>1069</v>
      </c>
      <c r="B1080" s="1034" t="s">
        <v>2470</v>
      </c>
      <c r="C1080" s="1043" t="s">
        <v>2468</v>
      </c>
      <c r="D1080" s="1044"/>
      <c r="E1080" s="1045"/>
      <c r="F1080" s="1046">
        <v>11797.2</v>
      </c>
    </row>
    <row r="1081" spans="1:6" x14ac:dyDescent="0.25">
      <c r="A1081" s="1028">
        <v>1070</v>
      </c>
      <c r="B1081" s="1034" t="s">
        <v>2471</v>
      </c>
      <c r="C1081" s="1043" t="s">
        <v>2468</v>
      </c>
      <c r="D1081" s="1044"/>
      <c r="E1081" s="1045"/>
      <c r="F1081" s="1046">
        <v>11797.2</v>
      </c>
    </row>
    <row r="1082" spans="1:6" x14ac:dyDescent="0.25">
      <c r="A1082" s="1028">
        <v>1071</v>
      </c>
      <c r="B1082" s="1034">
        <v>91022</v>
      </c>
      <c r="C1082" s="1043" t="s">
        <v>2472</v>
      </c>
      <c r="D1082" s="1044"/>
      <c r="E1082" s="1045"/>
      <c r="F1082" s="1046">
        <v>15028.38</v>
      </c>
    </row>
    <row r="1083" spans="1:6" x14ac:dyDescent="0.25">
      <c r="A1083" s="1028">
        <v>1072</v>
      </c>
      <c r="B1083" s="1034" t="s">
        <v>2473</v>
      </c>
      <c r="C1083" s="1043" t="s">
        <v>2474</v>
      </c>
      <c r="D1083" s="1044"/>
      <c r="E1083" s="1045"/>
      <c r="F1083" s="1046">
        <v>2370.12</v>
      </c>
    </row>
    <row r="1084" spans="1:6" x14ac:dyDescent="0.25">
      <c r="A1084" s="1028">
        <v>1073</v>
      </c>
      <c r="B1084" s="1034" t="s">
        <v>2475</v>
      </c>
      <c r="C1084" s="1043" t="s">
        <v>2474</v>
      </c>
      <c r="D1084" s="1044"/>
      <c r="E1084" s="1045"/>
      <c r="F1084" s="1046">
        <v>2370.12</v>
      </c>
    </row>
    <row r="1085" spans="1:6" x14ac:dyDescent="0.25">
      <c r="A1085" s="1028">
        <v>1074</v>
      </c>
      <c r="B1085" s="1034" t="s">
        <v>2476</v>
      </c>
      <c r="C1085" s="1043" t="s">
        <v>2474</v>
      </c>
      <c r="D1085" s="1044"/>
      <c r="E1085" s="1045"/>
      <c r="F1085" s="1046">
        <v>2370.13</v>
      </c>
    </row>
    <row r="1086" spans="1:6" x14ac:dyDescent="0.25">
      <c r="A1086" s="1028">
        <v>1075</v>
      </c>
      <c r="B1086" s="1034">
        <v>91024</v>
      </c>
      <c r="C1086" s="1043" t="s">
        <v>2477</v>
      </c>
      <c r="D1086" s="1044"/>
      <c r="E1086" s="1045"/>
      <c r="F1086" s="1046">
        <v>175445.06</v>
      </c>
    </row>
    <row r="1087" spans="1:6" x14ac:dyDescent="0.25">
      <c r="A1087" s="1028">
        <v>1076</v>
      </c>
      <c r="B1087" s="1034">
        <v>91025</v>
      </c>
      <c r="C1087" s="1043" t="s">
        <v>2478</v>
      </c>
      <c r="D1087" s="1044"/>
      <c r="E1087" s="1045"/>
      <c r="F1087" s="1046">
        <v>194978.1</v>
      </c>
    </row>
    <row r="1088" spans="1:6" x14ac:dyDescent="0.25">
      <c r="A1088" s="1028">
        <v>1077</v>
      </c>
      <c r="B1088" s="1034">
        <v>91026</v>
      </c>
      <c r="C1088" s="1043" t="s">
        <v>2479</v>
      </c>
      <c r="D1088" s="1044"/>
      <c r="E1088" s="1045"/>
      <c r="F1088" s="1046">
        <v>78912.84</v>
      </c>
    </row>
    <row r="1089" spans="1:6" x14ac:dyDescent="0.25">
      <c r="A1089" s="1028">
        <v>1078</v>
      </c>
      <c r="B1089" s="1034">
        <v>91027</v>
      </c>
      <c r="C1089" s="1043" t="s">
        <v>2480</v>
      </c>
      <c r="D1089" s="1044"/>
      <c r="E1089" s="1045"/>
      <c r="F1089" s="1046">
        <v>71755.92</v>
      </c>
    </row>
    <row r="1090" spans="1:6" x14ac:dyDescent="0.25">
      <c r="A1090" s="1028">
        <v>1079</v>
      </c>
      <c r="B1090" s="1034">
        <v>91028</v>
      </c>
      <c r="C1090" s="1043" t="s">
        <v>2481</v>
      </c>
      <c r="D1090" s="1044"/>
      <c r="E1090" s="1045"/>
      <c r="F1090" s="1046">
        <v>445288.04</v>
      </c>
    </row>
    <row r="1091" spans="1:6" x14ac:dyDescent="0.25">
      <c r="A1091" s="1028">
        <v>1080</v>
      </c>
      <c r="B1091" s="1034">
        <v>91029</v>
      </c>
      <c r="C1091" s="1043" t="s">
        <v>2482</v>
      </c>
      <c r="D1091" s="1044"/>
      <c r="E1091" s="1045"/>
      <c r="F1091" s="1046">
        <v>47228.08</v>
      </c>
    </row>
    <row r="1092" spans="1:6" x14ac:dyDescent="0.25">
      <c r="A1092" s="1028">
        <v>1081</v>
      </c>
      <c r="B1092" s="1034" t="s">
        <v>2483</v>
      </c>
      <c r="C1092" s="1043" t="s">
        <v>2484</v>
      </c>
      <c r="D1092" s="1044"/>
      <c r="E1092" s="1045"/>
      <c r="F1092" s="1046">
        <v>32684.959999999999</v>
      </c>
    </row>
    <row r="1093" spans="1:6" x14ac:dyDescent="0.25">
      <c r="A1093" s="1028">
        <v>1082</v>
      </c>
      <c r="B1093" s="1034" t="s">
        <v>2485</v>
      </c>
      <c r="C1093" s="1043" t="s">
        <v>2484</v>
      </c>
      <c r="D1093" s="1044"/>
      <c r="E1093" s="1045"/>
      <c r="F1093" s="1046">
        <v>32684.959999999999</v>
      </c>
    </row>
    <row r="1094" spans="1:6" x14ac:dyDescent="0.25">
      <c r="A1094" s="1028">
        <v>1083</v>
      </c>
      <c r="B1094" s="1034">
        <v>91031</v>
      </c>
      <c r="C1094" s="1043" t="s">
        <v>2486</v>
      </c>
      <c r="D1094" s="1044"/>
      <c r="E1094" s="1045"/>
      <c r="F1094" s="1046">
        <v>12922.52</v>
      </c>
    </row>
    <row r="1095" spans="1:6" x14ac:dyDescent="0.25">
      <c r="A1095" s="1028">
        <v>1084</v>
      </c>
      <c r="B1095" s="1034">
        <v>91032</v>
      </c>
      <c r="C1095" s="1043" t="s">
        <v>2487</v>
      </c>
      <c r="D1095" s="1044"/>
      <c r="E1095" s="1045"/>
      <c r="F1095" s="1046">
        <v>22926.73</v>
      </c>
    </row>
    <row r="1096" spans="1:6" x14ac:dyDescent="0.25">
      <c r="A1096" s="1028">
        <v>1085</v>
      </c>
      <c r="B1096" s="1034">
        <v>91033</v>
      </c>
      <c r="C1096" s="1043" t="s">
        <v>2488</v>
      </c>
      <c r="D1096" s="1044"/>
      <c r="E1096" s="1045"/>
      <c r="F1096" s="1046">
        <v>11179.05</v>
      </c>
    </row>
    <row r="1097" spans="1:6" x14ac:dyDescent="0.25">
      <c r="A1097" s="1028">
        <v>1086</v>
      </c>
      <c r="B1097" s="1034">
        <v>91034</v>
      </c>
      <c r="C1097" s="1043" t="s">
        <v>2489</v>
      </c>
      <c r="D1097" s="1044"/>
      <c r="E1097" s="1045"/>
      <c r="F1097" s="1046">
        <v>13913.3</v>
      </c>
    </row>
    <row r="1098" spans="1:6" x14ac:dyDescent="0.25">
      <c r="A1098" s="1028">
        <v>1087</v>
      </c>
      <c r="B1098" s="1034">
        <v>91035</v>
      </c>
      <c r="C1098" s="1043" t="s">
        <v>2490</v>
      </c>
      <c r="D1098" s="1044"/>
      <c r="E1098" s="1045"/>
      <c r="F1098" s="1046">
        <v>9008.14</v>
      </c>
    </row>
    <row r="1099" spans="1:6" x14ac:dyDescent="0.25">
      <c r="A1099" s="1028">
        <v>1088</v>
      </c>
      <c r="B1099" s="1034">
        <v>91036</v>
      </c>
      <c r="C1099" s="1043" t="s">
        <v>2491</v>
      </c>
      <c r="D1099" s="1044"/>
      <c r="E1099" s="1045"/>
      <c r="F1099" s="1046">
        <v>25275.22</v>
      </c>
    </row>
    <row r="1100" spans="1:6" x14ac:dyDescent="0.25">
      <c r="A1100" s="1028">
        <v>1089</v>
      </c>
      <c r="B1100" s="1034" t="s">
        <v>2492</v>
      </c>
      <c r="C1100" s="1043" t="s">
        <v>2493</v>
      </c>
      <c r="D1100" s="1044"/>
      <c r="E1100" s="1045"/>
      <c r="F1100" s="1046">
        <v>23138.59</v>
      </c>
    </row>
    <row r="1101" spans="1:6" x14ac:dyDescent="0.25">
      <c r="A1101" s="1028">
        <v>1090</v>
      </c>
      <c r="B1101" s="1034" t="s">
        <v>2494</v>
      </c>
      <c r="C1101" s="1043" t="s">
        <v>2493</v>
      </c>
      <c r="D1101" s="1044"/>
      <c r="E1101" s="1045"/>
      <c r="F1101" s="1046">
        <v>23138.59</v>
      </c>
    </row>
    <row r="1102" spans="1:6" x14ac:dyDescent="0.25">
      <c r="A1102" s="1028">
        <v>1091</v>
      </c>
      <c r="B1102" s="1034" t="s">
        <v>2495</v>
      </c>
      <c r="C1102" s="1043" t="s">
        <v>2493</v>
      </c>
      <c r="D1102" s="1044"/>
      <c r="E1102" s="1045"/>
      <c r="F1102" s="1046">
        <v>23138.59</v>
      </c>
    </row>
    <row r="1103" spans="1:6" x14ac:dyDescent="0.25">
      <c r="A1103" s="1028">
        <v>1092</v>
      </c>
      <c r="B1103" s="1034" t="s">
        <v>2496</v>
      </c>
      <c r="C1103" s="1043" t="s">
        <v>2493</v>
      </c>
      <c r="D1103" s="1044"/>
      <c r="E1103" s="1045"/>
      <c r="F1103" s="1046">
        <v>23138.59</v>
      </c>
    </row>
    <row r="1104" spans="1:6" x14ac:dyDescent="0.25">
      <c r="A1104" s="1028">
        <v>1093</v>
      </c>
      <c r="B1104" s="1034" t="s">
        <v>2497</v>
      </c>
      <c r="C1104" s="1043" t="s">
        <v>2493</v>
      </c>
      <c r="D1104" s="1044"/>
      <c r="E1104" s="1045"/>
      <c r="F1104" s="1046">
        <v>23138.59</v>
      </c>
    </row>
    <row r="1105" spans="1:6" x14ac:dyDescent="0.25">
      <c r="A1105" s="1028">
        <v>1094</v>
      </c>
      <c r="B1105" s="1034" t="s">
        <v>2498</v>
      </c>
      <c r="C1105" s="1043" t="s">
        <v>2493</v>
      </c>
      <c r="D1105" s="1044"/>
      <c r="E1105" s="1045"/>
      <c r="F1105" s="1046">
        <v>23138.59</v>
      </c>
    </row>
    <row r="1106" spans="1:6" x14ac:dyDescent="0.25">
      <c r="A1106" s="1028">
        <v>1095</v>
      </c>
      <c r="B1106" s="1034" t="s">
        <v>2499</v>
      </c>
      <c r="C1106" s="1043" t="s">
        <v>2493</v>
      </c>
      <c r="D1106" s="1044"/>
      <c r="E1106" s="1045"/>
      <c r="F1106" s="1046">
        <v>23138.59</v>
      </c>
    </row>
    <row r="1107" spans="1:6" x14ac:dyDescent="0.25">
      <c r="A1107" s="1028">
        <v>1096</v>
      </c>
      <c r="B1107" s="1034" t="s">
        <v>2500</v>
      </c>
      <c r="C1107" s="1043" t="s">
        <v>2493</v>
      </c>
      <c r="D1107" s="1044"/>
      <c r="E1107" s="1045"/>
      <c r="F1107" s="1046">
        <v>23138.59</v>
      </c>
    </row>
    <row r="1108" spans="1:6" x14ac:dyDescent="0.25">
      <c r="A1108" s="1028">
        <v>1097</v>
      </c>
      <c r="B1108" s="1034" t="s">
        <v>2501</v>
      </c>
      <c r="C1108" s="1043" t="s">
        <v>2493</v>
      </c>
      <c r="D1108" s="1044"/>
      <c r="E1108" s="1045"/>
      <c r="F1108" s="1046">
        <v>23138.59</v>
      </c>
    </row>
    <row r="1109" spans="1:6" x14ac:dyDescent="0.25">
      <c r="A1109" s="1028">
        <v>1098</v>
      </c>
      <c r="B1109" s="1034" t="s">
        <v>2502</v>
      </c>
      <c r="C1109" s="1043" t="s">
        <v>2493</v>
      </c>
      <c r="D1109" s="1044"/>
      <c r="E1109" s="1045"/>
      <c r="F1109" s="1046">
        <v>23138.59</v>
      </c>
    </row>
    <row r="1110" spans="1:6" x14ac:dyDescent="0.25">
      <c r="A1110" s="1028">
        <v>1099</v>
      </c>
      <c r="B1110" s="1034" t="s">
        <v>2503</v>
      </c>
      <c r="C1110" s="1043" t="s">
        <v>2493</v>
      </c>
      <c r="D1110" s="1044"/>
      <c r="E1110" s="1045"/>
      <c r="F1110" s="1046">
        <v>23138.59</v>
      </c>
    </row>
    <row r="1111" spans="1:6" x14ac:dyDescent="0.25">
      <c r="A1111" s="1028">
        <v>1100</v>
      </c>
      <c r="B1111" s="1034" t="s">
        <v>2504</v>
      </c>
      <c r="C1111" s="1043" t="s">
        <v>2493</v>
      </c>
      <c r="D1111" s="1044"/>
      <c r="E1111" s="1045"/>
      <c r="F1111" s="1046">
        <v>23138.59</v>
      </c>
    </row>
    <row r="1112" spans="1:6" x14ac:dyDescent="0.25">
      <c r="A1112" s="1028">
        <v>1101</v>
      </c>
      <c r="B1112" s="1034">
        <v>91038</v>
      </c>
      <c r="C1112" s="1043" t="s">
        <v>2505</v>
      </c>
      <c r="D1112" s="1044"/>
      <c r="E1112" s="1045"/>
      <c r="F1112" s="1046">
        <v>168324.47</v>
      </c>
    </row>
    <row r="1113" spans="1:6" x14ac:dyDescent="0.25">
      <c r="A1113" s="1028">
        <v>1102</v>
      </c>
      <c r="B1113" s="1034">
        <v>91039</v>
      </c>
      <c r="C1113" s="1043" t="s">
        <v>2506</v>
      </c>
      <c r="D1113" s="1044"/>
      <c r="E1113" s="1045"/>
      <c r="F1113" s="1046">
        <v>29436.16</v>
      </c>
    </row>
    <row r="1114" spans="1:6" x14ac:dyDescent="0.25">
      <c r="A1114" s="1028">
        <v>1103</v>
      </c>
      <c r="B1114" s="1034">
        <v>91040</v>
      </c>
      <c r="C1114" s="1043" t="s">
        <v>2507</v>
      </c>
      <c r="D1114" s="1044"/>
      <c r="E1114" s="1045"/>
      <c r="F1114" s="1046">
        <v>9921.4</v>
      </c>
    </row>
    <row r="1115" spans="1:6" x14ac:dyDescent="0.25">
      <c r="A1115" s="1028">
        <v>1104</v>
      </c>
      <c r="B1115" s="1047">
        <v>91041</v>
      </c>
      <c r="C1115" s="1043" t="s">
        <v>2508</v>
      </c>
      <c r="D1115" s="1044"/>
      <c r="E1115" s="1045"/>
      <c r="F1115" s="1046">
        <v>15781.65</v>
      </c>
    </row>
    <row r="1116" spans="1:6" x14ac:dyDescent="0.25">
      <c r="A1116" s="1028">
        <v>1105</v>
      </c>
      <c r="B1116" s="1047">
        <v>91042</v>
      </c>
      <c r="C1116" s="1043" t="s">
        <v>2521</v>
      </c>
      <c r="D1116" s="1044"/>
      <c r="E1116" s="1045"/>
      <c r="F1116" s="1046">
        <v>514524.96</v>
      </c>
    </row>
    <row r="1117" spans="1:6" x14ac:dyDescent="0.25">
      <c r="A1117" s="1028">
        <v>1106</v>
      </c>
      <c r="B1117" s="1047">
        <v>91043</v>
      </c>
      <c r="C1117" s="1043" t="s">
        <v>2522</v>
      </c>
      <c r="D1117" s="1044"/>
      <c r="E1117" s="1045"/>
      <c r="F1117" s="1046">
        <v>102287.18</v>
      </c>
    </row>
    <row r="1118" spans="1:6" x14ac:dyDescent="0.25">
      <c r="A1118" s="1028">
        <v>1107</v>
      </c>
      <c r="B1118" s="1034" t="s">
        <v>2099</v>
      </c>
      <c r="C1118" s="1035" t="s">
        <v>2100</v>
      </c>
      <c r="D1118" s="1036"/>
      <c r="E1118" s="1037"/>
      <c r="F1118" s="1038">
        <v>2199</v>
      </c>
    </row>
    <row r="1119" spans="1:6" x14ac:dyDescent="0.25">
      <c r="A1119" s="1028">
        <v>1108</v>
      </c>
      <c r="B1119" s="1034" t="s">
        <v>2101</v>
      </c>
      <c r="C1119" s="1035" t="s">
        <v>2100</v>
      </c>
      <c r="D1119" s="1036"/>
      <c r="E1119" s="1037"/>
      <c r="F1119" s="1038">
        <v>2199</v>
      </c>
    </row>
    <row r="1120" spans="1:6" x14ac:dyDescent="0.25">
      <c r="A1120" s="1028"/>
      <c r="B1120" s="1047"/>
      <c r="C1120" s="1043"/>
      <c r="D1120" s="1044"/>
      <c r="E1120" s="1045"/>
      <c r="F1120" s="1046"/>
    </row>
    <row r="1121" spans="1:6" x14ac:dyDescent="0.25">
      <c r="A1121" s="1028"/>
      <c r="B1121" s="1047"/>
      <c r="C1121" s="1043"/>
      <c r="D1121" s="1044"/>
      <c r="E1121" s="1045"/>
      <c r="F1121" s="1046"/>
    </row>
    <row r="1122" spans="1:6" x14ac:dyDescent="0.25">
      <c r="A1122" s="1048"/>
      <c r="B1122" s="1049"/>
      <c r="C1122" s="1050"/>
      <c r="D1122" s="1051"/>
      <c r="E1122" s="1052"/>
      <c r="F1122" s="1053"/>
    </row>
    <row r="1123" spans="1:6" x14ac:dyDescent="0.25">
      <c r="C1123" s="1392" t="s">
        <v>2509</v>
      </c>
      <c r="D1123" s="1393"/>
      <c r="E1123" s="1394"/>
      <c r="F1123" s="1398">
        <f>SUM(F12:F1122)</f>
        <v>31611162.076534744</v>
      </c>
    </row>
    <row r="1124" spans="1:6" x14ac:dyDescent="0.25">
      <c r="C1124" s="1395"/>
      <c r="D1124" s="1396"/>
      <c r="E1124" s="1397"/>
      <c r="F1124" s="1399"/>
    </row>
    <row r="1125" spans="1:6" x14ac:dyDescent="0.25">
      <c r="A1125" s="486" t="s">
        <v>257</v>
      </c>
      <c r="F1125" s="1054"/>
    </row>
    <row r="1127" spans="1:6" x14ac:dyDescent="0.25">
      <c r="F1127" s="1055"/>
    </row>
  </sheetData>
  <mergeCells count="11">
    <mergeCell ref="C11:E11"/>
    <mergeCell ref="C1123:E1124"/>
    <mergeCell ref="F1123:F1124"/>
    <mergeCell ref="A2:F2"/>
    <mergeCell ref="A3:F3"/>
    <mergeCell ref="A4:F4"/>
    <mergeCell ref="A5:F5"/>
    <mergeCell ref="A9:A10"/>
    <mergeCell ref="B9:B10"/>
    <mergeCell ref="C9:E10"/>
    <mergeCell ref="F9:F10"/>
  </mergeCells>
  <pageMargins left="0.9055118110236221" right="0.70866141732283472" top="0.74803149606299213" bottom="0.74803149606299213" header="0.31496062992125984" footer="0.31496062992125984"/>
  <pageSetup scale="83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Q30" sqref="Q30"/>
    </sheetView>
  </sheetViews>
  <sheetFormatPr baseColWidth="10" defaultColWidth="11.28515625" defaultRowHeight="16.5" x14ac:dyDescent="0.3"/>
  <cols>
    <col min="1" max="1" width="3.7109375" style="104" customWidth="1"/>
    <col min="2" max="2" width="35.7109375" style="86" customWidth="1"/>
    <col min="3" max="3" width="26.7109375" style="86" customWidth="1"/>
    <col min="4" max="5" width="15.7109375" style="86" customWidth="1"/>
    <col min="6" max="16384" width="11.28515625" style="86"/>
  </cols>
  <sheetData>
    <row r="1" spans="1:5" x14ac:dyDescent="0.3">
      <c r="A1" s="1314" t="s">
        <v>1010</v>
      </c>
      <c r="B1" s="1314"/>
      <c r="C1" s="1314"/>
      <c r="D1" s="1314"/>
      <c r="E1" s="297"/>
    </row>
    <row r="2" spans="1:5" x14ac:dyDescent="0.3">
      <c r="A2" s="1318" t="s">
        <v>1011</v>
      </c>
      <c r="B2" s="1318"/>
      <c r="C2" s="1318"/>
      <c r="D2" s="1318"/>
      <c r="E2" s="1318"/>
    </row>
    <row r="3" spans="1:5" x14ac:dyDescent="0.3">
      <c r="A3" s="1417" t="str">
        <f>'ETCA-I-01'!A3:G3</f>
        <v>Centro de Evaluacion y Control de Confianza del Estado de Sonora</v>
      </c>
      <c r="B3" s="1417"/>
      <c r="C3" s="1417"/>
      <c r="D3" s="1417"/>
      <c r="E3" s="1417"/>
    </row>
    <row r="4" spans="1:5" x14ac:dyDescent="0.3">
      <c r="A4" s="1418" t="str">
        <f>'ETCA-I-03'!A4:D4</f>
        <v>Del 01 de Enero  al 31 de Diciembre de 2018</v>
      </c>
      <c r="B4" s="1418"/>
      <c r="C4" s="1418"/>
      <c r="D4" s="1418"/>
      <c r="E4" s="1418"/>
    </row>
    <row r="5" spans="1:5" x14ac:dyDescent="0.3">
      <c r="A5" s="663"/>
      <c r="B5" s="663"/>
      <c r="C5" s="666" t="s">
        <v>1012</v>
      </c>
      <c r="D5" s="45"/>
      <c r="E5" s="355"/>
    </row>
    <row r="6" spans="1:5" ht="6.75" customHeight="1" thickBot="1" x14ac:dyDescent="0.35"/>
    <row r="7" spans="1:5" s="177" customFormat="1" ht="30" customHeight="1" x14ac:dyDescent="0.25">
      <c r="A7" s="1319" t="s">
        <v>1013</v>
      </c>
      <c r="B7" s="1320"/>
      <c r="C7" s="356" t="s">
        <v>1014</v>
      </c>
      <c r="D7" s="667" t="s">
        <v>1015</v>
      </c>
      <c r="E7" s="669" t="s">
        <v>1016</v>
      </c>
    </row>
    <row r="8" spans="1:5" s="177" customFormat="1" ht="30" customHeight="1" thickBot="1" x14ac:dyDescent="0.3">
      <c r="A8" s="1321"/>
      <c r="B8" s="1322"/>
      <c r="C8" s="302" t="s">
        <v>890</v>
      </c>
      <c r="D8" s="302" t="s">
        <v>891</v>
      </c>
      <c r="E8" s="303" t="s">
        <v>1017</v>
      </c>
    </row>
    <row r="9" spans="1:5" s="177" customFormat="1" ht="12.75" customHeight="1" x14ac:dyDescent="0.25">
      <c r="A9" s="1323"/>
      <c r="B9" s="1415"/>
      <c r="C9" s="1324"/>
      <c r="D9" s="1324"/>
      <c r="E9" s="1416"/>
    </row>
    <row r="10" spans="1:5" s="177" customFormat="1" ht="20.25" customHeight="1" x14ac:dyDescent="0.25">
      <c r="A10" s="304">
        <v>1</v>
      </c>
      <c r="B10" s="357"/>
      <c r="C10" s="306"/>
      <c r="D10" s="307"/>
      <c r="E10" s="317" t="str">
        <f>IF(B10&lt;&gt;"",C10+D10,"")</f>
        <v/>
      </c>
    </row>
    <row r="11" spans="1:5" s="177" customFormat="1" ht="20.25" customHeight="1" x14ac:dyDescent="0.25">
      <c r="A11" s="304">
        <v>2</v>
      </c>
      <c r="B11" s="357"/>
      <c r="C11" s="306"/>
      <c r="D11" s="307"/>
      <c r="E11" s="317" t="str">
        <f t="shared" ref="E11:E19" si="0">IF(B11&lt;&gt;"",C11+D11,"")</f>
        <v/>
      </c>
    </row>
    <row r="12" spans="1:5" s="177" customFormat="1" ht="20.25" customHeight="1" x14ac:dyDescent="0.25">
      <c r="A12" s="304">
        <v>3</v>
      </c>
      <c r="B12" s="357"/>
      <c r="C12" s="306"/>
      <c r="D12" s="307"/>
      <c r="E12" s="317" t="str">
        <f t="shared" si="0"/>
        <v/>
      </c>
    </row>
    <row r="13" spans="1:5" s="177" customFormat="1" ht="20.25" customHeight="1" x14ac:dyDescent="0.25">
      <c r="A13" s="304">
        <v>4</v>
      </c>
      <c r="B13" s="357"/>
      <c r="C13" s="306"/>
      <c r="D13" s="307"/>
      <c r="E13" s="317" t="str">
        <f t="shared" si="0"/>
        <v/>
      </c>
    </row>
    <row r="14" spans="1:5" s="177" customFormat="1" ht="20.25" customHeight="1" x14ac:dyDescent="0.25">
      <c r="A14" s="304">
        <v>5</v>
      </c>
      <c r="B14" s="357"/>
      <c r="C14" s="306"/>
      <c r="D14" s="307"/>
      <c r="E14" s="317" t="str">
        <f t="shared" si="0"/>
        <v/>
      </c>
    </row>
    <row r="15" spans="1:5" s="177" customFormat="1" ht="20.25" customHeight="1" x14ac:dyDescent="0.25">
      <c r="A15" s="304">
        <v>6</v>
      </c>
      <c r="B15" s="357" t="s">
        <v>1240</v>
      </c>
      <c r="C15" s="306"/>
      <c r="D15" s="307"/>
      <c r="E15" s="317">
        <f t="shared" si="0"/>
        <v>0</v>
      </c>
    </row>
    <row r="16" spans="1:5" s="177" customFormat="1" ht="20.25" customHeight="1" x14ac:dyDescent="0.25">
      <c r="A16" s="304">
        <v>7</v>
      </c>
      <c r="B16" s="357"/>
      <c r="C16" s="306"/>
      <c r="D16" s="307"/>
      <c r="E16" s="317" t="str">
        <f t="shared" si="0"/>
        <v/>
      </c>
    </row>
    <row r="17" spans="1:7" s="177" customFormat="1" ht="20.25" customHeight="1" x14ac:dyDescent="0.25">
      <c r="A17" s="304">
        <v>8</v>
      </c>
      <c r="B17" s="357"/>
      <c r="C17" s="306"/>
      <c r="D17" s="307"/>
      <c r="E17" s="317" t="str">
        <f t="shared" si="0"/>
        <v/>
      </c>
    </row>
    <row r="18" spans="1:7" s="177" customFormat="1" ht="20.25" customHeight="1" x14ac:dyDescent="0.25">
      <c r="A18" s="304">
        <v>9</v>
      </c>
      <c r="B18" s="357"/>
      <c r="C18" s="306"/>
      <c r="D18" s="307"/>
      <c r="E18" s="317" t="str">
        <f t="shared" si="0"/>
        <v/>
      </c>
    </row>
    <row r="19" spans="1:7" s="177" customFormat="1" ht="20.25" customHeight="1" x14ac:dyDescent="0.25">
      <c r="A19" s="304">
        <v>10</v>
      </c>
      <c r="B19" s="357"/>
      <c r="C19" s="306"/>
      <c r="D19" s="307"/>
      <c r="E19" s="317" t="str">
        <f t="shared" si="0"/>
        <v/>
      </c>
    </row>
    <row r="20" spans="1:7" s="177" customFormat="1" ht="20.25" customHeight="1" x14ac:dyDescent="0.25">
      <c r="A20" s="304"/>
      <c r="B20" s="358" t="s">
        <v>1018</v>
      </c>
      <c r="C20" s="315">
        <f>SUM(C10:C19)</f>
        <v>0</v>
      </c>
      <c r="D20" s="315">
        <f>SUM(D10:D19)</f>
        <v>0</v>
      </c>
      <c r="E20" s="317">
        <f>C20+D20</f>
        <v>0</v>
      </c>
      <c r="G20" s="359"/>
    </row>
    <row r="21" spans="1:7" s="177" customFormat="1" ht="21" customHeight="1" x14ac:dyDescent="0.25">
      <c r="A21" s="1315" t="s">
        <v>1019</v>
      </c>
      <c r="B21" s="1316"/>
      <c r="C21" s="1316"/>
      <c r="D21" s="1316"/>
      <c r="E21" s="1317"/>
    </row>
    <row r="22" spans="1:7" s="177" customFormat="1" ht="20.25" customHeight="1" x14ac:dyDescent="0.25">
      <c r="A22" s="304">
        <v>1</v>
      </c>
      <c r="B22" s="305"/>
      <c r="C22" s="306"/>
      <c r="D22" s="307"/>
      <c r="E22" s="317" t="str">
        <f>IF(B22&lt;&gt;"",C22+D22,"")</f>
        <v/>
      </c>
    </row>
    <row r="23" spans="1:7" s="177" customFormat="1" ht="20.25" customHeight="1" x14ac:dyDescent="0.25">
      <c r="A23" s="304">
        <v>2</v>
      </c>
      <c r="B23" s="305"/>
      <c r="C23" s="306"/>
      <c r="D23" s="307"/>
      <c r="E23" s="317" t="str">
        <f t="shared" ref="E23:E31" si="1">IF(B23&lt;&gt;"",C23+D23,"")</f>
        <v/>
      </c>
    </row>
    <row r="24" spans="1:7" s="177" customFormat="1" ht="20.25" customHeight="1" x14ac:dyDescent="0.25">
      <c r="A24" s="304">
        <v>3</v>
      </c>
      <c r="B24" s="305"/>
      <c r="C24" s="306"/>
      <c r="D24" s="307"/>
      <c r="E24" s="317" t="str">
        <f t="shared" si="1"/>
        <v/>
      </c>
    </row>
    <row r="25" spans="1:7" s="177" customFormat="1" ht="20.25" customHeight="1" x14ac:dyDescent="0.25">
      <c r="A25" s="304">
        <v>4</v>
      </c>
      <c r="B25" s="305"/>
      <c r="C25" s="306"/>
      <c r="D25" s="307"/>
      <c r="E25" s="317" t="str">
        <f t="shared" si="1"/>
        <v/>
      </c>
    </row>
    <row r="26" spans="1:7" s="177" customFormat="1" ht="20.25" customHeight="1" x14ac:dyDescent="0.25">
      <c r="A26" s="304">
        <v>5</v>
      </c>
      <c r="B26" s="305"/>
      <c r="C26" s="306"/>
      <c r="D26" s="307"/>
      <c r="E26" s="317" t="str">
        <f t="shared" si="1"/>
        <v/>
      </c>
    </row>
    <row r="27" spans="1:7" s="177" customFormat="1" ht="20.25" customHeight="1" x14ac:dyDescent="0.25">
      <c r="A27" s="304">
        <v>6</v>
      </c>
      <c r="B27" s="305"/>
      <c r="C27" s="306"/>
      <c r="D27" s="307"/>
      <c r="E27" s="317" t="str">
        <f t="shared" si="1"/>
        <v/>
      </c>
    </row>
    <row r="28" spans="1:7" s="177" customFormat="1" ht="20.25" customHeight="1" x14ac:dyDescent="0.25">
      <c r="A28" s="304">
        <v>7</v>
      </c>
      <c r="B28" s="305"/>
      <c r="C28" s="357" t="s">
        <v>1240</v>
      </c>
      <c r="D28" s="307"/>
      <c r="E28" s="317" t="str">
        <f t="shared" si="1"/>
        <v/>
      </c>
    </row>
    <row r="29" spans="1:7" s="177" customFormat="1" ht="20.25" customHeight="1" x14ac:dyDescent="0.25">
      <c r="A29" s="304">
        <v>8</v>
      </c>
      <c r="B29" s="305"/>
      <c r="C29" s="306"/>
      <c r="D29" s="307"/>
      <c r="E29" s="317" t="str">
        <f t="shared" si="1"/>
        <v/>
      </c>
    </row>
    <row r="30" spans="1:7" s="177" customFormat="1" ht="20.25" customHeight="1" x14ac:dyDescent="0.25">
      <c r="A30" s="304">
        <v>9</v>
      </c>
      <c r="B30" s="305"/>
      <c r="C30" s="306"/>
      <c r="D30" s="307"/>
      <c r="E30" s="317" t="str">
        <f t="shared" si="1"/>
        <v/>
      </c>
    </row>
    <row r="31" spans="1:7" s="177" customFormat="1" ht="20.25" customHeight="1" x14ac:dyDescent="0.25">
      <c r="A31" s="304">
        <v>10</v>
      </c>
      <c r="B31" s="305"/>
      <c r="C31" s="306"/>
      <c r="D31" s="307"/>
      <c r="E31" s="317" t="str">
        <f t="shared" si="1"/>
        <v/>
      </c>
    </row>
    <row r="32" spans="1:7" s="311" customFormat="1" ht="22.5" customHeight="1" thickBot="1" x14ac:dyDescent="0.35">
      <c r="A32" s="304"/>
      <c r="B32" s="310" t="s">
        <v>1020</v>
      </c>
      <c r="C32" s="362">
        <f>SUM(C22:C31)</f>
        <v>0</v>
      </c>
      <c r="D32" s="363">
        <f>SUM(D22:D31)</f>
        <v>0</v>
      </c>
      <c r="E32" s="361">
        <f>C32+D32</f>
        <v>0</v>
      </c>
    </row>
    <row r="33" spans="1:10" ht="30.75" customHeight="1" thickBot="1" x14ac:dyDescent="0.35">
      <c r="A33" s="312"/>
      <c r="B33" s="313" t="s">
        <v>897</v>
      </c>
      <c r="C33" s="318">
        <f>SUM(C20,C32)</f>
        <v>0</v>
      </c>
      <c r="D33" s="318">
        <f>SUM(D20,D32)</f>
        <v>0</v>
      </c>
      <c r="E33" s="319">
        <f>SUM(E20,E32)</f>
        <v>0</v>
      </c>
    </row>
    <row r="34" spans="1:10" ht="15.75" customHeight="1" x14ac:dyDescent="0.3">
      <c r="A34" s="486" t="s">
        <v>257</v>
      </c>
      <c r="B34" s="436"/>
      <c r="C34" s="437"/>
      <c r="D34" s="437"/>
      <c r="E34" s="437"/>
    </row>
    <row r="35" spans="1:10" ht="15.75" customHeight="1" x14ac:dyDescent="0.3">
      <c r="A35" s="486"/>
      <c r="B35" s="436"/>
      <c r="C35" s="437"/>
      <c r="D35" s="437"/>
      <c r="E35" s="437"/>
    </row>
    <row r="36" spans="1:10" ht="15.75" customHeight="1" x14ac:dyDescent="0.3">
      <c r="A36" s="486"/>
      <c r="B36" s="436"/>
      <c r="C36" s="437"/>
      <c r="D36" s="437"/>
      <c r="E36" s="437"/>
    </row>
    <row r="37" spans="1:10" ht="30.75" customHeight="1" x14ac:dyDescent="0.3">
      <c r="A37" s="435"/>
      <c r="B37" s="436"/>
      <c r="C37" s="437"/>
      <c r="D37" s="437"/>
      <c r="E37" s="437"/>
    </row>
    <row r="38" spans="1:10" ht="30.75" customHeight="1" x14ac:dyDescent="0.3">
      <c r="A38" s="435"/>
      <c r="B38" s="436"/>
      <c r="C38" s="437"/>
      <c r="D38" s="437"/>
      <c r="E38" s="437"/>
    </row>
    <row r="39" spans="1:10" ht="12.75" customHeight="1" x14ac:dyDescent="0.3">
      <c r="J39" s="314"/>
    </row>
    <row r="40" spans="1:10" ht="20.25" x14ac:dyDescent="0.3">
      <c r="B40" s="360" t="s">
        <v>1021</v>
      </c>
    </row>
  </sheetData>
  <mergeCells count="7">
    <mergeCell ref="A1:D1"/>
    <mergeCell ref="A2:E2"/>
    <mergeCell ref="A7:B8"/>
    <mergeCell ref="A9:E9"/>
    <mergeCell ref="A21:E21"/>
    <mergeCell ref="A3:E3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scale="91" orientation="portrait" r:id="rId1"/>
  <rowBreaks count="1" manualBreakCount="1">
    <brk id="38" max="4" man="1"/>
  </row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"/>
  <sheetViews>
    <sheetView view="pageBreakPreview" zoomScaleNormal="100" zoomScaleSheetLayoutView="100" workbookViewId="0">
      <selection activeCell="G6" sqref="G6"/>
    </sheetView>
  </sheetViews>
  <sheetFormatPr baseColWidth="10" defaultColWidth="11.42578125" defaultRowHeight="15" x14ac:dyDescent="0.25"/>
  <cols>
    <col min="6" max="6" width="26.42578125" customWidth="1"/>
    <col min="7" max="7" width="25.28515625" customWidth="1"/>
    <col min="8" max="8" width="11.7109375" customWidth="1"/>
  </cols>
  <sheetData>
    <row r="5" spans="2:2" x14ac:dyDescent="0.25">
      <c r="B5" t="s">
        <v>258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G73"/>
  <sheetViews>
    <sheetView view="pageBreakPreview" topLeftCell="A4" zoomScale="90" zoomScaleNormal="100" zoomScaleSheetLayoutView="90" workbookViewId="0">
      <selection activeCell="C16" sqref="C16"/>
    </sheetView>
  </sheetViews>
  <sheetFormatPr baseColWidth="10" defaultColWidth="11.28515625" defaultRowHeight="16.5" x14ac:dyDescent="0.3"/>
  <cols>
    <col min="1" max="1" width="1.7109375" style="88" customWidth="1"/>
    <col min="2" max="2" width="101.7109375" style="88" bestFit="1" customWidth="1"/>
    <col min="3" max="3" width="18.28515625" style="88" customWidth="1"/>
    <col min="4" max="4" width="18" style="406" customWidth="1"/>
    <col min="5" max="5" width="59.28515625" style="87" customWidth="1"/>
    <col min="6" max="6" width="22.7109375" style="87" customWidth="1"/>
    <col min="7" max="16384" width="11.28515625" style="87"/>
  </cols>
  <sheetData>
    <row r="1" spans="1:7" s="86" customFormat="1" ht="20.25" x14ac:dyDescent="0.3">
      <c r="A1" s="1092" t="s">
        <v>25</v>
      </c>
      <c r="B1" s="1092"/>
      <c r="C1" s="1092"/>
      <c r="D1" s="1092"/>
      <c r="E1" s="394"/>
      <c r="G1" s="45"/>
    </row>
    <row r="2" spans="1:7" ht="15.75" x14ac:dyDescent="0.25">
      <c r="A2" s="1093" t="s">
        <v>1</v>
      </c>
      <c r="B2" s="1093"/>
      <c r="C2" s="1093"/>
      <c r="D2" s="1093"/>
    </row>
    <row r="3" spans="1:7" ht="15.75" x14ac:dyDescent="0.25">
      <c r="A3" s="1100" t="str">
        <f>'ETCA-I-01'!A3</f>
        <v>Centro de Evaluacion y Control de Confianza del Estado de Sonora</v>
      </c>
      <c r="B3" s="1100"/>
      <c r="C3" s="1100"/>
      <c r="D3" s="1100"/>
    </row>
    <row r="4" spans="1:7" x14ac:dyDescent="0.25">
      <c r="A4" s="1094" t="s">
        <v>2526</v>
      </c>
      <c r="B4" s="1094"/>
      <c r="C4" s="1094"/>
      <c r="D4" s="1094"/>
    </row>
    <row r="5" spans="1:7" s="88" customFormat="1" ht="17.25" thickBot="1" x14ac:dyDescent="0.35">
      <c r="A5" s="1101" t="s">
        <v>202</v>
      </c>
      <c r="B5" s="1101"/>
      <c r="C5" s="45"/>
      <c r="D5" s="402"/>
    </row>
    <row r="6" spans="1:7" ht="27.75" customHeight="1" thickBot="1" x14ac:dyDescent="0.3">
      <c r="A6" s="1098"/>
      <c r="B6" s="1099"/>
      <c r="C6" s="709">
        <v>2018</v>
      </c>
      <c r="D6" s="709">
        <v>2017</v>
      </c>
    </row>
    <row r="7" spans="1:7" ht="17.25" thickTop="1" x14ac:dyDescent="0.25">
      <c r="A7" s="89" t="s">
        <v>203</v>
      </c>
      <c r="B7" s="90"/>
      <c r="C7" s="91"/>
      <c r="D7" s="484"/>
    </row>
    <row r="8" spans="1:7" x14ac:dyDescent="0.25">
      <c r="A8" s="92" t="s">
        <v>204</v>
      </c>
      <c r="B8" s="93"/>
      <c r="C8" s="451">
        <f>SUM(C9:C16)</f>
        <v>13267500</v>
      </c>
      <c r="D8" s="452">
        <f>SUM(D9:D16)</f>
        <v>12199500</v>
      </c>
    </row>
    <row r="9" spans="1:7" x14ac:dyDescent="0.25">
      <c r="A9" s="94"/>
      <c r="B9" s="95" t="s">
        <v>205</v>
      </c>
      <c r="C9" s="453">
        <v>0</v>
      </c>
      <c r="D9" s="454">
        <v>0</v>
      </c>
    </row>
    <row r="10" spans="1:7" x14ac:dyDescent="0.25">
      <c r="A10" s="94"/>
      <c r="B10" s="95" t="s">
        <v>206</v>
      </c>
      <c r="C10" s="453">
        <v>0</v>
      </c>
      <c r="D10" s="454">
        <v>0</v>
      </c>
    </row>
    <row r="11" spans="1:7" x14ac:dyDescent="0.25">
      <c r="A11" s="94"/>
      <c r="B11" s="95" t="s">
        <v>207</v>
      </c>
      <c r="C11" s="453">
        <v>0</v>
      </c>
      <c r="D11" s="454">
        <v>0</v>
      </c>
    </row>
    <row r="12" spans="1:7" x14ac:dyDescent="0.25">
      <c r="A12" s="94"/>
      <c r="B12" s="95" t="s">
        <v>208</v>
      </c>
      <c r="C12" s="988">
        <v>12900000</v>
      </c>
      <c r="D12" s="454">
        <v>10506500</v>
      </c>
    </row>
    <row r="13" spans="1:7" ht="18.75" x14ac:dyDescent="0.25">
      <c r="A13" s="94"/>
      <c r="B13" s="95" t="s">
        <v>209</v>
      </c>
      <c r="C13" s="453">
        <v>0</v>
      </c>
      <c r="D13" s="454">
        <v>0</v>
      </c>
    </row>
    <row r="14" spans="1:7" x14ac:dyDescent="0.25">
      <c r="A14" s="94"/>
      <c r="B14" s="95" t="s">
        <v>210</v>
      </c>
      <c r="C14" s="453">
        <v>0</v>
      </c>
      <c r="D14" s="454">
        <v>0</v>
      </c>
    </row>
    <row r="15" spans="1:7" x14ac:dyDescent="0.25">
      <c r="A15" s="94"/>
      <c r="B15" s="95" t="s">
        <v>211</v>
      </c>
      <c r="C15" s="988"/>
      <c r="D15" s="454">
        <v>765000</v>
      </c>
    </row>
    <row r="16" spans="1:7" x14ac:dyDescent="0.25">
      <c r="A16" s="94"/>
      <c r="B16" s="95" t="s">
        <v>212</v>
      </c>
      <c r="C16" s="988">
        <v>367500</v>
      </c>
      <c r="D16" s="454">
        <v>928000</v>
      </c>
    </row>
    <row r="17" spans="1:4" x14ac:dyDescent="0.25">
      <c r="A17" s="92" t="s">
        <v>213</v>
      </c>
      <c r="B17" s="93"/>
      <c r="C17" s="451">
        <f>SUM(C18:C19)</f>
        <v>49468580.509999998</v>
      </c>
      <c r="D17" s="452">
        <f>SUM(D18:D19)</f>
        <v>49861768.019999996</v>
      </c>
    </row>
    <row r="18" spans="1:4" x14ac:dyDescent="0.25">
      <c r="A18" s="94"/>
      <c r="B18" s="95" t="s">
        <v>214</v>
      </c>
      <c r="C18" s="453">
        <v>4666788.01</v>
      </c>
      <c r="D18" s="454">
        <v>5031028.8</v>
      </c>
    </row>
    <row r="19" spans="1:4" x14ac:dyDescent="0.25">
      <c r="A19" s="94"/>
      <c r="B19" s="95" t="s">
        <v>215</v>
      </c>
      <c r="C19" s="453">
        <v>44801792.5</v>
      </c>
      <c r="D19" s="454">
        <v>44830739.219999999</v>
      </c>
    </row>
    <row r="20" spans="1:4" x14ac:dyDescent="0.25">
      <c r="A20" s="92" t="s">
        <v>216</v>
      </c>
      <c r="B20" s="93"/>
      <c r="C20" s="451">
        <f>SUM(C21:C25)</f>
        <v>48783.06</v>
      </c>
      <c r="D20" s="452">
        <f>SUM(D21:D26)</f>
        <v>23668.58</v>
      </c>
    </row>
    <row r="21" spans="1:4" x14ac:dyDescent="0.25">
      <c r="A21" s="94"/>
      <c r="B21" s="95" t="s">
        <v>217</v>
      </c>
      <c r="C21" s="988">
        <v>47759.34</v>
      </c>
      <c r="D21" s="454">
        <v>23668.58</v>
      </c>
    </row>
    <row r="22" spans="1:4" x14ac:dyDescent="0.25">
      <c r="A22" s="94"/>
      <c r="B22" s="95" t="s">
        <v>218</v>
      </c>
      <c r="C22" s="988">
        <v>0</v>
      </c>
      <c r="D22" s="454">
        <v>0</v>
      </c>
    </row>
    <row r="23" spans="1:4" x14ac:dyDescent="0.25">
      <c r="A23" s="94"/>
      <c r="B23" s="95" t="s">
        <v>219</v>
      </c>
      <c r="C23" s="988">
        <v>0</v>
      </c>
      <c r="D23" s="454">
        <v>0</v>
      </c>
    </row>
    <row r="24" spans="1:4" x14ac:dyDescent="0.25">
      <c r="A24" s="94"/>
      <c r="B24" s="95" t="s">
        <v>220</v>
      </c>
      <c r="C24" s="988">
        <v>0</v>
      </c>
      <c r="D24" s="454">
        <v>0</v>
      </c>
    </row>
    <row r="25" spans="1:4" x14ac:dyDescent="0.25">
      <c r="A25" s="94"/>
      <c r="B25" s="95" t="s">
        <v>221</v>
      </c>
      <c r="C25" s="988">
        <v>1023.72</v>
      </c>
      <c r="D25" s="454">
        <v>0</v>
      </c>
    </row>
    <row r="26" spans="1:4" x14ac:dyDescent="0.25">
      <c r="A26" s="94"/>
      <c r="B26" s="91"/>
      <c r="C26" s="453">
        <v>0</v>
      </c>
      <c r="D26" s="454">
        <v>0</v>
      </c>
    </row>
    <row r="27" spans="1:4" x14ac:dyDescent="0.25">
      <c r="A27" s="96" t="s">
        <v>222</v>
      </c>
      <c r="B27" s="97"/>
      <c r="C27" s="455">
        <f>C20+C17+C8</f>
        <v>62784863.57</v>
      </c>
      <c r="D27" s="456">
        <f>D20+D17+D8</f>
        <v>62084936.599999994</v>
      </c>
    </row>
    <row r="28" spans="1:4" x14ac:dyDescent="0.25">
      <c r="A28" s="94"/>
      <c r="B28" s="91"/>
      <c r="C28" s="453">
        <v>0</v>
      </c>
      <c r="D28" s="454">
        <v>0</v>
      </c>
    </row>
    <row r="29" spans="1:4" x14ac:dyDescent="0.25">
      <c r="A29" s="89" t="s">
        <v>223</v>
      </c>
      <c r="B29" s="90"/>
      <c r="C29" s="453">
        <v>0</v>
      </c>
      <c r="D29" s="454">
        <v>0</v>
      </c>
    </row>
    <row r="30" spans="1:4" x14ac:dyDescent="0.25">
      <c r="A30" s="92" t="s">
        <v>224</v>
      </c>
      <c r="B30" s="93"/>
      <c r="C30" s="451">
        <f>SUM(C31:C33)</f>
        <v>55911287.170000002</v>
      </c>
      <c r="D30" s="452">
        <f>SUM(D31:D33)</f>
        <v>55274786.32</v>
      </c>
    </row>
    <row r="31" spans="1:4" x14ac:dyDescent="0.25">
      <c r="A31" s="94"/>
      <c r="B31" s="95" t="s">
        <v>225</v>
      </c>
      <c r="C31" s="988">
        <v>44931087</v>
      </c>
      <c r="D31" s="454">
        <v>44730357.890000001</v>
      </c>
    </row>
    <row r="32" spans="1:4" x14ac:dyDescent="0.25">
      <c r="A32" s="94"/>
      <c r="B32" s="95" t="s">
        <v>226</v>
      </c>
      <c r="C32" s="988">
        <v>1441411.13</v>
      </c>
      <c r="D32" s="454">
        <v>1489057.99</v>
      </c>
    </row>
    <row r="33" spans="1:4" x14ac:dyDescent="0.25">
      <c r="A33" s="94"/>
      <c r="B33" s="95" t="s">
        <v>227</v>
      </c>
      <c r="C33" s="988">
        <v>9538789.0399999991</v>
      </c>
      <c r="D33" s="454">
        <v>9055370.4399999995</v>
      </c>
    </row>
    <row r="34" spans="1:4" x14ac:dyDescent="0.25">
      <c r="A34" s="92" t="s">
        <v>215</v>
      </c>
      <c r="B34" s="93"/>
      <c r="C34" s="451">
        <f>SUM(C35:C43)</f>
        <v>0</v>
      </c>
      <c r="D34" s="452">
        <f>SUM(D35:D43)</f>
        <v>0</v>
      </c>
    </row>
    <row r="35" spans="1:4" x14ac:dyDescent="0.25">
      <c r="A35" s="94"/>
      <c r="B35" s="95" t="s">
        <v>228</v>
      </c>
      <c r="C35" s="453">
        <v>0</v>
      </c>
      <c r="D35" s="454">
        <v>0</v>
      </c>
    </row>
    <row r="36" spans="1:4" x14ac:dyDescent="0.25">
      <c r="A36" s="94"/>
      <c r="B36" s="95" t="s">
        <v>229</v>
      </c>
      <c r="C36" s="453">
        <v>0</v>
      </c>
      <c r="D36" s="454">
        <v>0</v>
      </c>
    </row>
    <row r="37" spans="1:4" x14ac:dyDescent="0.25">
      <c r="A37" s="94"/>
      <c r="B37" s="95" t="s">
        <v>230</v>
      </c>
      <c r="C37" s="453">
        <v>0</v>
      </c>
      <c r="D37" s="454">
        <v>0</v>
      </c>
    </row>
    <row r="38" spans="1:4" x14ac:dyDescent="0.25">
      <c r="A38" s="94"/>
      <c r="B38" s="95" t="s">
        <v>231</v>
      </c>
      <c r="C38" s="453">
        <v>0</v>
      </c>
      <c r="D38" s="454">
        <v>0</v>
      </c>
    </row>
    <row r="39" spans="1:4" x14ac:dyDescent="0.25">
      <c r="A39" s="94"/>
      <c r="B39" s="95" t="s">
        <v>232</v>
      </c>
      <c r="C39" s="453">
        <v>0</v>
      </c>
      <c r="D39" s="454">
        <v>0</v>
      </c>
    </row>
    <row r="40" spans="1:4" x14ac:dyDescent="0.25">
      <c r="A40" s="94"/>
      <c r="B40" s="95" t="s">
        <v>233</v>
      </c>
      <c r="C40" s="453">
        <v>0</v>
      </c>
      <c r="D40" s="454">
        <v>0</v>
      </c>
    </row>
    <row r="41" spans="1:4" x14ac:dyDescent="0.25">
      <c r="A41" s="94"/>
      <c r="B41" s="95" t="s">
        <v>234</v>
      </c>
      <c r="C41" s="453">
        <v>0</v>
      </c>
      <c r="D41" s="454">
        <v>0</v>
      </c>
    </row>
    <row r="42" spans="1:4" x14ac:dyDescent="0.25">
      <c r="A42" s="94"/>
      <c r="B42" s="95" t="s">
        <v>235</v>
      </c>
      <c r="C42" s="453">
        <v>0</v>
      </c>
      <c r="D42" s="454">
        <v>0</v>
      </c>
    </row>
    <row r="43" spans="1:4" x14ac:dyDescent="0.25">
      <c r="A43" s="94"/>
      <c r="B43" s="95" t="s">
        <v>236</v>
      </c>
      <c r="C43" s="453">
        <v>0</v>
      </c>
      <c r="D43" s="454">
        <v>0</v>
      </c>
    </row>
    <row r="44" spans="1:4" x14ac:dyDescent="0.25">
      <c r="A44" s="92" t="s">
        <v>237</v>
      </c>
      <c r="B44" s="93"/>
      <c r="C44" s="451">
        <f>SUM(C45:C47)</f>
        <v>0</v>
      </c>
      <c r="D44" s="452">
        <f>SUM(D45:D47)</f>
        <v>0</v>
      </c>
    </row>
    <row r="45" spans="1:4" x14ac:dyDescent="0.25">
      <c r="A45" s="94"/>
      <c r="B45" s="95" t="s">
        <v>238</v>
      </c>
      <c r="C45" s="453">
        <v>0</v>
      </c>
      <c r="D45" s="454">
        <v>0</v>
      </c>
    </row>
    <row r="46" spans="1:4" x14ac:dyDescent="0.25">
      <c r="A46" s="94"/>
      <c r="B46" s="95" t="s">
        <v>72</v>
      </c>
      <c r="C46" s="453">
        <v>0</v>
      </c>
      <c r="D46" s="454">
        <v>0</v>
      </c>
    </row>
    <row r="47" spans="1:4" x14ac:dyDescent="0.25">
      <c r="A47" s="94"/>
      <c r="B47" s="95" t="s">
        <v>239</v>
      </c>
      <c r="C47" s="453">
        <v>0</v>
      </c>
      <c r="D47" s="454">
        <v>0</v>
      </c>
    </row>
    <row r="48" spans="1:4" x14ac:dyDescent="0.25">
      <c r="A48" s="92" t="s">
        <v>240</v>
      </c>
      <c r="B48" s="93"/>
      <c r="C48" s="451">
        <f>SUM(C49:C53)</f>
        <v>0</v>
      </c>
      <c r="D48" s="452">
        <f>SUM(D49:D53)</f>
        <v>0</v>
      </c>
    </row>
    <row r="49" spans="1:4" x14ac:dyDescent="0.25">
      <c r="A49" s="94"/>
      <c r="B49" s="95" t="s">
        <v>241</v>
      </c>
      <c r="C49" s="453">
        <v>0</v>
      </c>
      <c r="D49" s="454">
        <v>0</v>
      </c>
    </row>
    <row r="50" spans="1:4" x14ac:dyDescent="0.25">
      <c r="A50" s="94"/>
      <c r="B50" s="95" t="s">
        <v>242</v>
      </c>
      <c r="C50" s="453">
        <v>0</v>
      </c>
      <c r="D50" s="454">
        <v>0</v>
      </c>
    </row>
    <row r="51" spans="1:4" x14ac:dyDescent="0.25">
      <c r="A51" s="94"/>
      <c r="B51" s="95" t="s">
        <v>243</v>
      </c>
      <c r="C51" s="453">
        <v>0</v>
      </c>
      <c r="D51" s="454">
        <v>0</v>
      </c>
    </row>
    <row r="52" spans="1:4" x14ac:dyDescent="0.25">
      <c r="A52" s="94"/>
      <c r="B52" s="95" t="s">
        <v>244</v>
      </c>
      <c r="C52" s="453">
        <v>0</v>
      </c>
      <c r="D52" s="454">
        <v>0</v>
      </c>
    </row>
    <row r="53" spans="1:4" x14ac:dyDescent="0.25">
      <c r="A53" s="94"/>
      <c r="B53" s="95" t="s">
        <v>245</v>
      </c>
      <c r="C53" s="453">
        <v>0</v>
      </c>
      <c r="D53" s="454">
        <v>0</v>
      </c>
    </row>
    <row r="54" spans="1:4" x14ac:dyDescent="0.25">
      <c r="A54" s="92" t="s">
        <v>246</v>
      </c>
      <c r="B54" s="93"/>
      <c r="C54" s="455">
        <f>SUM(C55:C60)</f>
        <v>3123083.81</v>
      </c>
      <c r="D54" s="456">
        <f>SUM(D55:D60)</f>
        <v>3333850.99</v>
      </c>
    </row>
    <row r="55" spans="1:4" x14ac:dyDescent="0.25">
      <c r="A55" s="94"/>
      <c r="B55" s="95" t="s">
        <v>247</v>
      </c>
      <c r="C55" s="453">
        <v>3022429.67</v>
      </c>
      <c r="D55" s="454">
        <v>3333850.99</v>
      </c>
    </row>
    <row r="56" spans="1:4" x14ac:dyDescent="0.25">
      <c r="A56" s="94"/>
      <c r="B56" s="95" t="s">
        <v>248</v>
      </c>
      <c r="C56" s="453">
        <v>0</v>
      </c>
      <c r="D56" s="454">
        <v>0</v>
      </c>
    </row>
    <row r="57" spans="1:4" x14ac:dyDescent="0.25">
      <c r="A57" s="94"/>
      <c r="B57" s="95" t="s">
        <v>249</v>
      </c>
      <c r="C57" s="453">
        <v>0</v>
      </c>
      <c r="D57" s="454">
        <v>0</v>
      </c>
    </row>
    <row r="58" spans="1:4" x14ac:dyDescent="0.25">
      <c r="A58" s="94"/>
      <c r="B58" s="95" t="s">
        <v>250</v>
      </c>
      <c r="C58" s="453">
        <v>0</v>
      </c>
      <c r="D58" s="454">
        <v>0</v>
      </c>
    </row>
    <row r="59" spans="1:4" x14ac:dyDescent="0.25">
      <c r="A59" s="94"/>
      <c r="B59" s="95" t="s">
        <v>251</v>
      </c>
      <c r="C59" s="453">
        <v>0</v>
      </c>
      <c r="D59" s="454">
        <v>0</v>
      </c>
    </row>
    <row r="60" spans="1:4" x14ac:dyDescent="0.25">
      <c r="A60" s="94"/>
      <c r="B60" s="95" t="s">
        <v>252</v>
      </c>
      <c r="C60" s="988">
        <v>100654.14</v>
      </c>
      <c r="D60" s="454">
        <v>0</v>
      </c>
    </row>
    <row r="61" spans="1:4" x14ac:dyDescent="0.25">
      <c r="A61" s="92" t="s">
        <v>253</v>
      </c>
      <c r="B61" s="93"/>
      <c r="C61" s="455">
        <f>C62</f>
        <v>0</v>
      </c>
      <c r="D61" s="456">
        <f>D62</f>
        <v>0</v>
      </c>
    </row>
    <row r="62" spans="1:4" x14ac:dyDescent="0.25">
      <c r="A62" s="94"/>
      <c r="B62" s="95" t="s">
        <v>254</v>
      </c>
      <c r="C62" s="453">
        <v>0</v>
      </c>
      <c r="D62" s="454">
        <v>0</v>
      </c>
    </row>
    <row r="63" spans="1:4" x14ac:dyDescent="0.25">
      <c r="A63" s="94"/>
      <c r="B63" s="98"/>
      <c r="C63" s="453"/>
      <c r="D63" s="454"/>
    </row>
    <row r="64" spans="1:4" x14ac:dyDescent="0.25">
      <c r="A64" s="92" t="s">
        <v>255</v>
      </c>
      <c r="B64" s="93"/>
      <c r="C64" s="455">
        <f>C61+C54+C48+C34+C30+C44</f>
        <v>59034370.980000004</v>
      </c>
      <c r="D64" s="456">
        <f>D61+D54+D48+D34+D30+D44</f>
        <v>58608637.310000002</v>
      </c>
    </row>
    <row r="65" spans="1:5" x14ac:dyDescent="0.25">
      <c r="A65" s="94"/>
      <c r="B65" s="98"/>
      <c r="C65" s="453"/>
      <c r="D65" s="454"/>
    </row>
    <row r="66" spans="1:5" ht="20.25" x14ac:dyDescent="0.3">
      <c r="A66" s="92" t="s">
        <v>256</v>
      </c>
      <c r="B66" s="93"/>
      <c r="C66" s="455">
        <f>C27-C64</f>
        <v>3750492.5899999961</v>
      </c>
      <c r="D66" s="456">
        <f>D27-D64</f>
        <v>3476299.2899999917</v>
      </c>
      <c r="E66" s="407" t="str">
        <f>IF((C66-'ETCA-I-01'!G41)&gt;0.9,"ERROR!!!, NO COINCIDEN LOS MONTOS CON LO REPORTADO EN EL FORMATO ETCA-I-01 EN EL EJERCICIO 2017","")</f>
        <v>ERROR!!!, NO COINCIDEN LOS MONTOS CON LO REPORTADO EN EL FORMATO ETCA-I-01 EN EL EJERCICIO 2017</v>
      </c>
    </row>
    <row r="67" spans="1:5" ht="21" thickBot="1" x14ac:dyDescent="0.35">
      <c r="A67" s="99"/>
      <c r="B67" s="100"/>
      <c r="C67" s="100"/>
      <c r="D67" s="403"/>
      <c r="E67" s="407"/>
    </row>
    <row r="68" spans="1:5" s="396" customFormat="1" ht="16.5" customHeight="1" x14ac:dyDescent="0.25">
      <c r="A68" s="98"/>
      <c r="B68" s="421" t="s">
        <v>257</v>
      </c>
      <c r="C68" s="924"/>
      <c r="D68" s="422"/>
    </row>
    <row r="69" spans="1:5" s="396" customFormat="1" ht="16.5" customHeight="1" x14ac:dyDescent="0.25">
      <c r="A69" s="98"/>
      <c r="B69" s="98"/>
      <c r="C69" s="98" t="s">
        <v>258</v>
      </c>
      <c r="D69" s="422"/>
    </row>
    <row r="70" spans="1:5" s="396" customFormat="1" ht="16.5" customHeight="1" x14ac:dyDescent="0.25">
      <c r="A70" s="98"/>
      <c r="B70" s="98" t="s">
        <v>258</v>
      </c>
      <c r="C70" s="98" t="s">
        <v>258</v>
      </c>
      <c r="D70" s="422"/>
    </row>
    <row r="71" spans="1:5" s="396" customFormat="1" ht="16.5" customHeight="1" x14ac:dyDescent="0.25">
      <c r="A71" s="98"/>
      <c r="B71" s="98"/>
      <c r="C71" s="98"/>
      <c r="D71" s="422"/>
    </row>
    <row r="72" spans="1:5" s="396" customFormat="1" ht="16.5" customHeight="1" x14ac:dyDescent="0.3">
      <c r="A72" s="395"/>
      <c r="B72" s="44" t="s">
        <v>258</v>
      </c>
      <c r="C72" s="395"/>
      <c r="D72" s="404"/>
    </row>
    <row r="73" spans="1:5" x14ac:dyDescent="0.3">
      <c r="C73" s="84"/>
      <c r="D73" s="405" t="s">
        <v>87</v>
      </c>
    </row>
  </sheetData>
  <sheetProtection formatColumns="0" formatRows="0" insertHyperlinks="0"/>
  <mergeCells count="6">
    <mergeCell ref="A6:B6"/>
    <mergeCell ref="A3:D3"/>
    <mergeCell ref="A2:D2"/>
    <mergeCell ref="A4:D4"/>
    <mergeCell ref="A1:D1"/>
    <mergeCell ref="A5:B5"/>
  </mergeCells>
  <printOptions horizontalCentered="1"/>
  <pageMargins left="0.47244094488188981" right="0.19685039370078741" top="0.39370078740157483" bottom="0.19685039370078741" header="0.31496062992125984" footer="0.19685039370078741"/>
  <pageSetup scale="6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8"/>
  <sheetViews>
    <sheetView topLeftCell="A25" zoomScaleNormal="100" workbookViewId="0">
      <selection activeCell="H53" sqref="H53"/>
    </sheetView>
  </sheetViews>
  <sheetFormatPr baseColWidth="10" defaultRowHeight="16.5" x14ac:dyDescent="0.3"/>
  <cols>
    <col min="1" max="1" width="47.7109375" style="44" customWidth="1"/>
    <col min="2" max="6" width="14.85546875" style="44" customWidth="1"/>
    <col min="7" max="7" width="13.42578125" bestFit="1" customWidth="1"/>
  </cols>
  <sheetData>
    <row r="1" spans="1:6" ht="15.75" x14ac:dyDescent="0.25">
      <c r="A1" s="1092" t="s">
        <v>25</v>
      </c>
      <c r="B1" s="1092"/>
      <c r="C1" s="1092"/>
      <c r="D1" s="1092"/>
      <c r="E1" s="1092"/>
      <c r="F1" s="1092"/>
    </row>
    <row r="2" spans="1:6" ht="15.75" x14ac:dyDescent="0.25">
      <c r="A2" s="1093" t="s">
        <v>259</v>
      </c>
      <c r="B2" s="1093"/>
      <c r="C2" s="1093"/>
      <c r="D2" s="1093"/>
      <c r="E2" s="1093"/>
      <c r="F2" s="1093"/>
    </row>
    <row r="3" spans="1:6" ht="15.75" x14ac:dyDescent="0.25">
      <c r="A3" s="1100" t="str">
        <f>'ETCA-I-01'!A3</f>
        <v>Centro de Evaluacion y Control de Confianza del Estado de Sonora</v>
      </c>
      <c r="B3" s="1100"/>
      <c r="C3" s="1100"/>
      <c r="D3" s="1100"/>
      <c r="E3" s="1100"/>
      <c r="F3" s="1100"/>
    </row>
    <row r="4" spans="1:6" x14ac:dyDescent="0.25">
      <c r="A4" s="1102" t="str">
        <f>'ETCA-I-03'!A4:D4</f>
        <v>Del 01 de Enero  al 31 de Diciembre de 2018</v>
      </c>
      <c r="B4" s="1102"/>
      <c r="C4" s="1102"/>
      <c r="D4" s="1102"/>
      <c r="E4" s="1102"/>
      <c r="F4" s="1102"/>
    </row>
    <row r="5" spans="1:6" ht="17.25" thickBot="1" x14ac:dyDescent="0.3">
      <c r="A5" s="1096" t="s">
        <v>260</v>
      </c>
      <c r="B5" s="1096"/>
      <c r="C5" s="1096"/>
      <c r="D5" s="1096"/>
      <c r="E5" s="45"/>
      <c r="F5" s="989"/>
    </row>
    <row r="6" spans="1:6" ht="77.25" thickBot="1" x14ac:dyDescent="0.3">
      <c r="A6" s="869" t="s">
        <v>261</v>
      </c>
      <c r="B6" s="150" t="s">
        <v>262</v>
      </c>
      <c r="C6" s="150" t="s">
        <v>263</v>
      </c>
      <c r="D6" s="150" t="s">
        <v>264</v>
      </c>
      <c r="E6" s="150" t="s">
        <v>81</v>
      </c>
      <c r="F6" s="990" t="s">
        <v>265</v>
      </c>
    </row>
    <row r="7" spans="1:6" ht="15" x14ac:dyDescent="0.25">
      <c r="A7" s="870"/>
      <c r="B7" s="871"/>
      <c r="C7" s="871"/>
      <c r="D7" s="871"/>
      <c r="E7" s="871"/>
      <c r="F7" s="991"/>
    </row>
    <row r="8" spans="1:6" ht="15" x14ac:dyDescent="0.25">
      <c r="A8" s="873" t="s">
        <v>1256</v>
      </c>
      <c r="B8" s="874">
        <f>SUM(B9:B11)</f>
        <v>4749917.68</v>
      </c>
      <c r="C8" s="874"/>
      <c r="D8" s="874"/>
      <c r="E8" s="874">
        <f>SUM(E9:E11)</f>
        <v>0</v>
      </c>
      <c r="F8" s="992">
        <f>SUM(B8:E8)</f>
        <v>4749917.68</v>
      </c>
    </row>
    <row r="9" spans="1:6" ht="15" x14ac:dyDescent="0.25">
      <c r="A9" s="875" t="s">
        <v>72</v>
      </c>
      <c r="B9" s="876">
        <v>4749917.68</v>
      </c>
      <c r="C9" s="876"/>
      <c r="D9" s="876"/>
      <c r="E9" s="876">
        <v>0</v>
      </c>
      <c r="F9" s="993">
        <f>SUM(B9:E9)</f>
        <v>4749917.68</v>
      </c>
    </row>
    <row r="10" spans="1:6" ht="15" x14ac:dyDescent="0.25">
      <c r="A10" s="875" t="s">
        <v>73</v>
      </c>
      <c r="B10" s="876">
        <v>0</v>
      </c>
      <c r="C10" s="876"/>
      <c r="D10" s="876"/>
      <c r="E10" s="876">
        <v>0</v>
      </c>
      <c r="F10" s="993">
        <f>SUM(B10:E10)</f>
        <v>0</v>
      </c>
    </row>
    <row r="11" spans="1:6" ht="15" x14ac:dyDescent="0.25">
      <c r="A11" s="875" t="s">
        <v>74</v>
      </c>
      <c r="B11" s="876">
        <v>0</v>
      </c>
      <c r="C11" s="876"/>
      <c r="D11" s="876"/>
      <c r="E11" s="876">
        <v>0</v>
      </c>
      <c r="F11" s="993">
        <f>SUM(B11:E11)</f>
        <v>0</v>
      </c>
    </row>
    <row r="12" spans="1:6" ht="15" x14ac:dyDescent="0.25">
      <c r="A12" s="873"/>
      <c r="B12" s="876"/>
      <c r="C12" s="876"/>
      <c r="D12" s="876"/>
      <c r="E12" s="876"/>
      <c r="F12" s="994"/>
    </row>
    <row r="13" spans="1:6" ht="15" x14ac:dyDescent="0.25">
      <c r="A13" s="873" t="s">
        <v>1257</v>
      </c>
      <c r="B13" s="874"/>
      <c r="C13" s="874">
        <f>C15+C16+C17+C18</f>
        <v>33119098.020000003</v>
      </c>
      <c r="D13" s="874">
        <f>+D14</f>
        <v>3476299.29</v>
      </c>
      <c r="E13" s="874">
        <f>SUM(E14:E17)</f>
        <v>0</v>
      </c>
      <c r="F13" s="995">
        <f>SUM(B13:E13)</f>
        <v>36595397.310000002</v>
      </c>
    </row>
    <row r="14" spans="1:6" ht="15" x14ac:dyDescent="0.25">
      <c r="A14" s="875" t="s">
        <v>256</v>
      </c>
      <c r="B14" s="876"/>
      <c r="C14" s="876"/>
      <c r="D14" s="876">
        <v>3476299.29</v>
      </c>
      <c r="E14" s="876">
        <v>0</v>
      </c>
      <c r="F14" s="996">
        <f>SUM(B14:E14)</f>
        <v>3476299.29</v>
      </c>
    </row>
    <row r="15" spans="1:6" ht="15" x14ac:dyDescent="0.25">
      <c r="A15" s="875" t="s">
        <v>77</v>
      </c>
      <c r="B15" s="876"/>
      <c r="C15" s="876">
        <f>38596099.02-14000</f>
        <v>38582099.020000003</v>
      </c>
      <c r="D15" s="876" t="s">
        <v>258</v>
      </c>
      <c r="E15" s="876">
        <v>0</v>
      </c>
      <c r="F15" s="996">
        <f>SUM(B15:E15)</f>
        <v>38582099.020000003</v>
      </c>
    </row>
    <row r="16" spans="1:6" ht="15" x14ac:dyDescent="0.25">
      <c r="A16" s="875" t="s">
        <v>78</v>
      </c>
      <c r="B16" s="876"/>
      <c r="C16" s="876">
        <v>0</v>
      </c>
      <c r="D16" s="876"/>
      <c r="E16" s="876">
        <v>0</v>
      </c>
      <c r="F16" s="996">
        <f>SUM(B16:E16)</f>
        <v>0</v>
      </c>
    </row>
    <row r="17" spans="1:7" ht="15" x14ac:dyDescent="0.25">
      <c r="A17" s="875" t="s">
        <v>79</v>
      </c>
      <c r="B17" s="876" t="s">
        <v>258</v>
      </c>
      <c r="C17" s="876">
        <v>0</v>
      </c>
      <c r="D17" s="876"/>
      <c r="E17" s="876">
        <v>0</v>
      </c>
      <c r="F17" s="996">
        <f>SUM(B17:E17)</f>
        <v>0</v>
      </c>
    </row>
    <row r="18" spans="1:7" ht="15" x14ac:dyDescent="0.25">
      <c r="A18" s="875" t="s">
        <v>80</v>
      </c>
      <c r="B18" s="876"/>
      <c r="C18" s="876">
        <f>-5477001+14000</f>
        <v>-5463001</v>
      </c>
      <c r="D18" s="876"/>
      <c r="E18" s="876"/>
      <c r="F18" s="996">
        <f>SUM(C18:E18)</f>
        <v>-5463001</v>
      </c>
      <c r="G18" s="901"/>
    </row>
    <row r="19" spans="1:7" ht="15" x14ac:dyDescent="0.25">
      <c r="A19" s="875"/>
      <c r="B19" s="876"/>
      <c r="C19" s="876"/>
      <c r="D19" s="876"/>
      <c r="E19" s="876"/>
      <c r="F19" s="996"/>
    </row>
    <row r="20" spans="1:7" ht="27" x14ac:dyDescent="0.25">
      <c r="A20" s="873" t="s">
        <v>1258</v>
      </c>
      <c r="B20" s="876"/>
      <c r="C20" s="876"/>
      <c r="D20" s="876"/>
      <c r="E20" s="876"/>
      <c r="F20" s="996"/>
    </row>
    <row r="21" spans="1:7" ht="15" x14ac:dyDescent="0.25">
      <c r="A21" s="875" t="s">
        <v>82</v>
      </c>
      <c r="B21" s="876"/>
      <c r="C21" s="876"/>
      <c r="D21" s="876"/>
      <c r="E21" s="876">
        <v>0</v>
      </c>
      <c r="F21" s="996">
        <v>0</v>
      </c>
    </row>
    <row r="22" spans="1:7" ht="15" x14ac:dyDescent="0.25">
      <c r="A22" s="875" t="s">
        <v>1259</v>
      </c>
      <c r="B22" s="876"/>
      <c r="C22" s="876"/>
      <c r="D22" s="876"/>
      <c r="E22" s="876">
        <v>0</v>
      </c>
      <c r="F22" s="994">
        <v>0</v>
      </c>
    </row>
    <row r="23" spans="1:7" ht="15" x14ac:dyDescent="0.25">
      <c r="A23" s="875"/>
      <c r="B23" s="876"/>
      <c r="C23" s="876"/>
      <c r="D23" s="876"/>
      <c r="E23" s="876"/>
      <c r="F23" s="994"/>
    </row>
    <row r="24" spans="1:7" ht="15" x14ac:dyDescent="0.25">
      <c r="A24" s="872" t="s">
        <v>1248</v>
      </c>
      <c r="B24" s="877">
        <f>+B8</f>
        <v>4749917.68</v>
      </c>
      <c r="C24" s="877">
        <f>SUM(C15:C23)</f>
        <v>33119098.020000003</v>
      </c>
      <c r="D24" s="877">
        <f>D13</f>
        <v>3476299.29</v>
      </c>
      <c r="E24" s="877">
        <v>0</v>
      </c>
      <c r="F24" s="997">
        <f>SUM(B24:E24)</f>
        <v>41345314.990000002</v>
      </c>
    </row>
    <row r="25" spans="1:7" ht="15" x14ac:dyDescent="0.25">
      <c r="A25" s="873"/>
      <c r="B25" s="876"/>
      <c r="C25" s="876"/>
      <c r="D25" s="876"/>
      <c r="E25" s="876"/>
      <c r="F25" s="994"/>
    </row>
    <row r="26" spans="1:7" ht="27" x14ac:dyDescent="0.25">
      <c r="A26" s="873" t="s">
        <v>1260</v>
      </c>
      <c r="B26" s="874">
        <f>SUM(B27:B29)</f>
        <v>0</v>
      </c>
      <c r="C26" s="874"/>
      <c r="D26" s="874"/>
      <c r="E26" s="874">
        <f>SUM(E27:E29)</f>
        <v>0</v>
      </c>
      <c r="F26" s="995">
        <f>SUM(B26:E26)</f>
        <v>0</v>
      </c>
    </row>
    <row r="27" spans="1:7" ht="15" x14ac:dyDescent="0.25">
      <c r="A27" s="875" t="s">
        <v>72</v>
      </c>
      <c r="B27" s="876">
        <v>0</v>
      </c>
      <c r="C27" s="876"/>
      <c r="D27" s="876"/>
      <c r="E27" s="876">
        <v>0</v>
      </c>
      <c r="F27" s="996">
        <f>SUM(B27:E27)</f>
        <v>0</v>
      </c>
    </row>
    <row r="28" spans="1:7" ht="15" x14ac:dyDescent="0.25">
      <c r="A28" s="875" t="s">
        <v>73</v>
      </c>
      <c r="B28" s="876">
        <v>0</v>
      </c>
      <c r="C28" s="876"/>
      <c r="D28" s="876"/>
      <c r="E28" s="876">
        <v>0</v>
      </c>
      <c r="F28" s="996">
        <f>SUM(B28:E28)</f>
        <v>0</v>
      </c>
    </row>
    <row r="29" spans="1:7" ht="15" x14ac:dyDescent="0.25">
      <c r="A29" s="875" t="s">
        <v>74</v>
      </c>
      <c r="B29" s="876">
        <v>0</v>
      </c>
      <c r="C29" s="876"/>
      <c r="D29" s="876"/>
      <c r="E29" s="876">
        <v>0</v>
      </c>
      <c r="F29" s="996">
        <f>SUM(B29:E29)</f>
        <v>0</v>
      </c>
    </row>
    <row r="30" spans="1:7" ht="15" x14ac:dyDescent="0.25">
      <c r="A30" s="873"/>
      <c r="B30" s="876"/>
      <c r="C30" s="876"/>
      <c r="D30" s="876"/>
      <c r="E30" s="876"/>
      <c r="F30" s="994"/>
    </row>
    <row r="31" spans="1:7" ht="15" x14ac:dyDescent="0.25">
      <c r="A31" s="873" t="s">
        <v>1261</v>
      </c>
      <c r="B31" s="874"/>
      <c r="C31" s="874">
        <f>SUM(C33:C35)</f>
        <v>3476299.29</v>
      </c>
      <c r="D31" s="874">
        <f>SUM(D32:D36)</f>
        <v>250552.7499999961</v>
      </c>
      <c r="E31" s="874">
        <f>SUM(E32:E35)</f>
        <v>0</v>
      </c>
      <c r="F31" s="995">
        <f>SUM(B31:E31)</f>
        <v>3726852.0399999963</v>
      </c>
    </row>
    <row r="32" spans="1:7" ht="15" x14ac:dyDescent="0.25">
      <c r="A32" s="875" t="s">
        <v>256</v>
      </c>
      <c r="B32" s="876"/>
      <c r="C32" s="264"/>
      <c r="D32" s="876">
        <f>'ETCA-I-03'!C66</f>
        <v>3750492.5899999961</v>
      </c>
      <c r="E32" s="876">
        <v>0</v>
      </c>
      <c r="F32" s="996">
        <f>SUM(B32:E32)</f>
        <v>3750492.5899999961</v>
      </c>
    </row>
    <row r="33" spans="1:6" ht="15" x14ac:dyDescent="0.25">
      <c r="A33" s="875" t="s">
        <v>77</v>
      </c>
      <c r="B33" s="876"/>
      <c r="C33" s="876">
        <f>D24</f>
        <v>3476299.29</v>
      </c>
      <c r="D33" s="876">
        <v>-3476299.29</v>
      </c>
      <c r="E33" s="876">
        <v>0</v>
      </c>
      <c r="F33" s="996">
        <f>SUM(B33:E33)</f>
        <v>0</v>
      </c>
    </row>
    <row r="34" spans="1:6" ht="15" x14ac:dyDescent="0.25">
      <c r="A34" s="875" t="s">
        <v>78</v>
      </c>
      <c r="B34" s="876"/>
      <c r="C34" s="876">
        <v>0</v>
      </c>
      <c r="D34" s="876">
        <v>0</v>
      </c>
      <c r="E34" s="876">
        <v>0</v>
      </c>
      <c r="F34" s="996">
        <f>SUM(B34:E34)</f>
        <v>0</v>
      </c>
    </row>
    <row r="35" spans="1:6" ht="15" x14ac:dyDescent="0.25">
      <c r="A35" s="875" t="s">
        <v>79</v>
      </c>
      <c r="B35" s="876"/>
      <c r="C35" s="876">
        <v>0</v>
      </c>
      <c r="D35" s="876">
        <v>0</v>
      </c>
      <c r="E35" s="876">
        <v>0</v>
      </c>
      <c r="F35" s="996">
        <f>SUM(B35:E35)</f>
        <v>0</v>
      </c>
    </row>
    <row r="36" spans="1:6" ht="15" x14ac:dyDescent="0.25">
      <c r="A36" s="875" t="s">
        <v>80</v>
      </c>
      <c r="B36" s="878"/>
      <c r="C36" s="878"/>
      <c r="D36" s="878">
        <v>-23640.55</v>
      </c>
      <c r="E36" s="878"/>
      <c r="F36" s="998"/>
    </row>
    <row r="37" spans="1:6" ht="15" x14ac:dyDescent="0.25">
      <c r="A37" s="875"/>
      <c r="B37" s="878"/>
      <c r="C37" s="878"/>
      <c r="D37" s="878"/>
      <c r="E37" s="878"/>
      <c r="F37" s="998"/>
    </row>
    <row r="38" spans="1:6" ht="27" x14ac:dyDescent="0.25">
      <c r="A38" s="873" t="s">
        <v>1262</v>
      </c>
      <c r="B38" s="878"/>
      <c r="C38" s="878"/>
      <c r="D38" s="878"/>
      <c r="E38" s="878">
        <f>E39+E40</f>
        <v>0</v>
      </c>
      <c r="F38" s="878">
        <f>F39+F40</f>
        <v>0</v>
      </c>
    </row>
    <row r="39" spans="1:6" ht="15" x14ac:dyDescent="0.25">
      <c r="A39" s="875" t="s">
        <v>82</v>
      </c>
      <c r="B39" s="878"/>
      <c r="C39" s="878"/>
      <c r="D39" s="878"/>
      <c r="E39" s="878">
        <v>0</v>
      </c>
      <c r="F39" s="878">
        <v>0</v>
      </c>
    </row>
    <row r="40" spans="1:6" ht="15" x14ac:dyDescent="0.25">
      <c r="A40" s="875" t="s">
        <v>1259</v>
      </c>
      <c r="B40" s="878"/>
      <c r="C40" s="878"/>
      <c r="D40" s="878"/>
      <c r="E40" s="878">
        <v>0</v>
      </c>
      <c r="F40" s="878">
        <v>0</v>
      </c>
    </row>
    <row r="41" spans="1:6" ht="15" x14ac:dyDescent="0.25">
      <c r="A41" s="875"/>
      <c r="B41" s="878"/>
      <c r="C41" s="878"/>
      <c r="D41" s="878"/>
      <c r="E41" s="878"/>
      <c r="F41" s="998"/>
    </row>
    <row r="42" spans="1:6" ht="15" x14ac:dyDescent="0.25">
      <c r="A42" s="875"/>
      <c r="B42" s="878"/>
      <c r="C42" s="878"/>
      <c r="D42" s="878"/>
      <c r="E42" s="878"/>
      <c r="F42" s="998"/>
    </row>
    <row r="43" spans="1:6" ht="15" x14ac:dyDescent="0.25">
      <c r="A43" s="873" t="s">
        <v>1263</v>
      </c>
      <c r="B43" s="879">
        <f>+B24+B26</f>
        <v>4749917.68</v>
      </c>
      <c r="C43" s="879">
        <f>+C24+C31</f>
        <v>36595397.310000002</v>
      </c>
      <c r="D43" s="879">
        <f>D24+D31</f>
        <v>3726852.0399999963</v>
      </c>
      <c r="E43" s="879">
        <f>+E24+E26+E31</f>
        <v>0</v>
      </c>
      <c r="F43" s="995">
        <f>SUM(B43:E43)</f>
        <v>45072167.030000001</v>
      </c>
    </row>
    <row r="44" spans="1:6" ht="15.75" thickBot="1" x14ac:dyDescent="0.3">
      <c r="A44" s="880"/>
      <c r="B44" s="881"/>
      <c r="C44" s="881"/>
      <c r="D44" s="881"/>
      <c r="E44" s="881"/>
      <c r="F44" s="999"/>
    </row>
    <row r="45" spans="1:6" x14ac:dyDescent="0.3">
      <c r="A45" s="410" t="s">
        <v>86</v>
      </c>
      <c r="B45" s="419"/>
      <c r="C45" s="419"/>
      <c r="D45" s="46"/>
      <c r="E45" s="412" t="s">
        <v>258</v>
      </c>
      <c r="F45" s="985"/>
    </row>
    <row r="46" spans="1:6" x14ac:dyDescent="0.3">
      <c r="A46" s="410"/>
      <c r="B46" s="419"/>
      <c r="C46" s="419"/>
      <c r="D46" s="46"/>
      <c r="E46" s="412"/>
      <c r="F46" s="985"/>
    </row>
    <row r="47" spans="1:6" x14ac:dyDescent="0.3">
      <c r="A47" s="410"/>
      <c r="B47" s="419"/>
      <c r="C47" s="419"/>
      <c r="D47" s="1000"/>
      <c r="E47" s="412"/>
      <c r="F47" s="412"/>
    </row>
    <row r="48" spans="1:6" x14ac:dyDescent="0.3">
      <c r="A48" s="410"/>
      <c r="B48" s="419"/>
      <c r="C48" s="419"/>
      <c r="D48" s="46"/>
      <c r="E48" s="412"/>
      <c r="F48" s="412"/>
    </row>
    <row r="49" spans="1:6" x14ac:dyDescent="0.25">
      <c r="A49" s="412" t="s">
        <v>258</v>
      </c>
      <c r="B49" s="882" t="s">
        <v>258</v>
      </c>
      <c r="C49" s="1001"/>
      <c r="D49" s="412" t="s">
        <v>258</v>
      </c>
      <c r="E49" s="412" t="s">
        <v>258</v>
      </c>
      <c r="F49" s="412" t="s">
        <v>258</v>
      </c>
    </row>
    <row r="50" spans="1:6" x14ac:dyDescent="0.3">
      <c r="A50" s="412" t="s">
        <v>258</v>
      </c>
      <c r="B50" s="44" t="s">
        <v>258</v>
      </c>
      <c r="C50" s="44" t="s">
        <v>258</v>
      </c>
      <c r="D50" s="44" t="s">
        <v>258</v>
      </c>
    </row>
    <row r="51" spans="1:6" x14ac:dyDescent="0.3">
      <c r="A51" s="412"/>
      <c r="B51" s="44" t="s">
        <v>258</v>
      </c>
      <c r="C51" s="44" t="s">
        <v>258</v>
      </c>
      <c r="D51" s="44" t="s">
        <v>258</v>
      </c>
    </row>
    <row r="52" spans="1:6" x14ac:dyDescent="0.3">
      <c r="A52" s="412"/>
      <c r="B52" s="44" t="s">
        <v>258</v>
      </c>
      <c r="C52" s="44" t="s">
        <v>258</v>
      </c>
      <c r="D52" s="44" t="s">
        <v>258</v>
      </c>
    </row>
    <row r="53" spans="1:6" ht="18.75" x14ac:dyDescent="0.3">
      <c r="B53" s="883" t="s">
        <v>258</v>
      </c>
      <c r="D53" s="883"/>
      <c r="E53" s="883"/>
      <c r="F53" s="883"/>
    </row>
    <row r="54" spans="1:6" x14ac:dyDescent="0.3">
      <c r="A54" s="107"/>
    </row>
    <row r="55" spans="1:6" x14ac:dyDescent="0.3">
      <c r="A55" s="107"/>
    </row>
    <row r="56" spans="1:6" x14ac:dyDescent="0.3">
      <c r="A56" s="107"/>
    </row>
    <row r="57" spans="1:6" x14ac:dyDescent="0.3">
      <c r="A57" s="107"/>
    </row>
    <row r="58" spans="1:6" x14ac:dyDescent="0.3">
      <c r="A58" s="107"/>
    </row>
  </sheetData>
  <protectedRanges>
    <protectedRange algorithmName="SHA-512" hashValue="DnxZCsiWzkVfajEoNeh3bWR/KSkaQlGg69WdGxxA6j9+CqYObjdoi330+Pa3qIXionKkr1yfl1vUWI4ywnjIJA==" saltValue="PnCamTnDeR83jrwH4hVKjg==" spinCount="100000" sqref="B53:F53" name="Rango1"/>
  </protectedRanges>
  <mergeCells count="5">
    <mergeCell ref="A1:F1"/>
    <mergeCell ref="A2:F2"/>
    <mergeCell ref="A3:F3"/>
    <mergeCell ref="A4:F4"/>
    <mergeCell ref="A5:D5"/>
  </mergeCells>
  <pageMargins left="0.7" right="0.7" top="0.75" bottom="0.75" header="0.3" footer="0.3"/>
  <pageSetup scale="74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Normal="100" workbookViewId="0">
      <selection activeCell="B55" sqref="B55"/>
    </sheetView>
  </sheetViews>
  <sheetFormatPr baseColWidth="10" defaultColWidth="11.28515625" defaultRowHeight="16.5" x14ac:dyDescent="0.3"/>
  <cols>
    <col min="1" max="1" width="80.85546875" style="900" bestFit="1" customWidth="1"/>
    <col min="2" max="3" width="17" style="900" customWidth="1"/>
    <col min="4" max="5" width="12.28515625" style="104" bestFit="1" customWidth="1"/>
    <col min="6" max="16384" width="11.28515625" style="104"/>
  </cols>
  <sheetData>
    <row r="1" spans="1:4" x14ac:dyDescent="0.3">
      <c r="A1" s="1092" t="s">
        <v>25</v>
      </c>
      <c r="B1" s="1092"/>
      <c r="C1" s="1092"/>
    </row>
    <row r="2" spans="1:4" s="87" customFormat="1" ht="15.75" x14ac:dyDescent="0.25">
      <c r="A2" s="1093" t="s">
        <v>3</v>
      </c>
      <c r="B2" s="1093"/>
      <c r="C2" s="1093"/>
    </row>
    <row r="3" spans="1:4" s="87" customFormat="1" ht="15.75" x14ac:dyDescent="0.25">
      <c r="A3" s="1100" t="str">
        <f>'ETCA-I-01'!A3:G3</f>
        <v>Centro de Evaluacion y Control de Confianza del Estado de Sonora</v>
      </c>
      <c r="B3" s="1100"/>
      <c r="C3" s="1100"/>
    </row>
    <row r="4" spans="1:4" s="87" customFormat="1" x14ac:dyDescent="0.25">
      <c r="A4" s="1102" t="str">
        <f>'ETCA-I-03'!A4:D4</f>
        <v>Del 01 de Enero  al 31 de Diciembre de 2018</v>
      </c>
      <c r="B4" s="1102"/>
      <c r="C4" s="1102"/>
    </row>
    <row r="5" spans="1:4" s="88" customFormat="1" ht="17.25" thickBot="1" x14ac:dyDescent="0.35">
      <c r="A5" s="884" t="s">
        <v>1084</v>
      </c>
      <c r="B5" s="45"/>
      <c r="C5" s="885"/>
    </row>
    <row r="6" spans="1:4" ht="30" customHeight="1" thickBot="1" x14ac:dyDescent="0.35">
      <c r="A6" s="886"/>
      <c r="B6" s="887" t="s">
        <v>266</v>
      </c>
      <c r="C6" s="888" t="s">
        <v>267</v>
      </c>
    </row>
    <row r="7" spans="1:4" ht="17.25" thickTop="1" x14ac:dyDescent="0.3">
      <c r="A7" s="889" t="s">
        <v>268</v>
      </c>
      <c r="B7" s="1002">
        <f>B8+B17</f>
        <v>3824273.42</v>
      </c>
      <c r="C7" s="1003">
        <f>C8+C17</f>
        <v>7842055.7299999995</v>
      </c>
    </row>
    <row r="8" spans="1:4" x14ac:dyDescent="0.3">
      <c r="A8" s="890" t="s">
        <v>30</v>
      </c>
      <c r="B8" s="1004">
        <f>SUM(B9:B15)</f>
        <v>801843.75</v>
      </c>
      <c r="C8" s="1005">
        <f>SUM(C9:C15)</f>
        <v>1603840.76</v>
      </c>
    </row>
    <row r="9" spans="1:4" s="105" customFormat="1" ht="13.5" x14ac:dyDescent="0.25">
      <c r="A9" s="891" t="s">
        <v>32</v>
      </c>
      <c r="B9" s="1006"/>
      <c r="C9" s="1007">
        <v>1603840.76</v>
      </c>
      <c r="D9" s="411"/>
    </row>
    <row r="10" spans="1:4" s="105" customFormat="1" ht="13.5" x14ac:dyDescent="0.25">
      <c r="A10" s="891" t="s">
        <v>34</v>
      </c>
      <c r="B10" s="1006">
        <v>801843.75</v>
      </c>
      <c r="C10" s="1007"/>
    </row>
    <row r="11" spans="1:4" s="105" customFormat="1" ht="13.5" x14ac:dyDescent="0.25">
      <c r="A11" s="891" t="s">
        <v>36</v>
      </c>
      <c r="B11" s="892"/>
      <c r="C11" s="1007"/>
    </row>
    <row r="12" spans="1:4" s="105" customFormat="1" ht="13.5" x14ac:dyDescent="0.25">
      <c r="A12" s="891" t="s">
        <v>269</v>
      </c>
      <c r="B12" s="892"/>
      <c r="C12" s="1007"/>
    </row>
    <row r="13" spans="1:4" s="105" customFormat="1" ht="13.5" x14ac:dyDescent="0.25">
      <c r="A13" s="891" t="s">
        <v>40</v>
      </c>
      <c r="B13" s="892"/>
      <c r="C13" s="1008"/>
    </row>
    <row r="14" spans="1:4" s="105" customFormat="1" ht="13.5" x14ac:dyDescent="0.25">
      <c r="A14" s="891" t="s">
        <v>42</v>
      </c>
      <c r="B14" s="892"/>
      <c r="C14" s="1007"/>
    </row>
    <row r="15" spans="1:4" s="105" customFormat="1" ht="13.5" x14ac:dyDescent="0.25">
      <c r="A15" s="891" t="s">
        <v>44</v>
      </c>
      <c r="B15" s="892"/>
      <c r="C15" s="1007"/>
    </row>
    <row r="16" spans="1:4" ht="5.25" customHeight="1" x14ac:dyDescent="0.3">
      <c r="A16" s="889"/>
      <c r="B16" s="1009"/>
      <c r="C16" s="1010"/>
    </row>
    <row r="17" spans="1:3" x14ac:dyDescent="0.3">
      <c r="A17" s="890" t="s">
        <v>49</v>
      </c>
      <c r="B17" s="1004">
        <f>SUM(B18:B26)</f>
        <v>3022429.67</v>
      </c>
      <c r="C17" s="1005">
        <f>SUM(C18:C26)</f>
        <v>6238214.9699999997</v>
      </c>
    </row>
    <row r="18" spans="1:3" s="105" customFormat="1" ht="13.5" x14ac:dyDescent="0.25">
      <c r="A18" s="891" t="s">
        <v>51</v>
      </c>
      <c r="B18" s="892"/>
      <c r="C18" s="893"/>
    </row>
    <row r="19" spans="1:3" s="105" customFormat="1" ht="13.5" x14ac:dyDescent="0.25">
      <c r="A19" s="891" t="s">
        <v>53</v>
      </c>
      <c r="B19" s="892"/>
      <c r="C19" s="893"/>
    </row>
    <row r="20" spans="1:3" s="105" customFormat="1" ht="13.5" x14ac:dyDescent="0.25">
      <c r="A20" s="891" t="s">
        <v>55</v>
      </c>
      <c r="B20" s="892"/>
      <c r="C20" s="893">
        <v>387893.26</v>
      </c>
    </row>
    <row r="21" spans="1:3" s="105" customFormat="1" ht="13.5" x14ac:dyDescent="0.25">
      <c r="A21" s="891" t="s">
        <v>57</v>
      </c>
      <c r="B21" s="892"/>
      <c r="C21" s="1006">
        <v>3933500.59</v>
      </c>
    </row>
    <row r="22" spans="1:3" s="105" customFormat="1" ht="13.5" x14ac:dyDescent="0.25">
      <c r="A22" s="891" t="s">
        <v>59</v>
      </c>
      <c r="B22" s="892"/>
      <c r="C22" s="893">
        <v>1916821.12</v>
      </c>
    </row>
    <row r="23" spans="1:3" s="105" customFormat="1" ht="13.5" x14ac:dyDescent="0.25">
      <c r="A23" s="891" t="s">
        <v>61</v>
      </c>
      <c r="B23" s="892">
        <v>3022429.67</v>
      </c>
      <c r="C23" s="893"/>
    </row>
    <row r="24" spans="1:3" s="105" customFormat="1" ht="13.5" x14ac:dyDescent="0.25">
      <c r="A24" s="891" t="s">
        <v>63</v>
      </c>
      <c r="B24" s="892"/>
      <c r="C24" s="893"/>
    </row>
    <row r="25" spans="1:3" s="105" customFormat="1" ht="13.5" x14ac:dyDescent="0.25">
      <c r="A25" s="891" t="s">
        <v>64</v>
      </c>
      <c r="B25" s="892"/>
      <c r="C25" s="893"/>
    </row>
    <row r="26" spans="1:3" s="105" customFormat="1" ht="13.5" x14ac:dyDescent="0.25">
      <c r="A26" s="891" t="s">
        <v>65</v>
      </c>
      <c r="B26" s="892"/>
      <c r="C26" s="893"/>
    </row>
    <row r="27" spans="1:3" ht="6.75" customHeight="1" x14ac:dyDescent="0.3">
      <c r="A27" s="894"/>
      <c r="B27" s="1009"/>
      <c r="C27" s="1010"/>
    </row>
    <row r="28" spans="1:3" x14ac:dyDescent="0.3">
      <c r="A28" s="889" t="s">
        <v>270</v>
      </c>
      <c r="B28" s="1002">
        <f>B29+B39</f>
        <v>290930.27</v>
      </c>
      <c r="C28" s="1003">
        <f>C29+C39</f>
        <v>0</v>
      </c>
    </row>
    <row r="29" spans="1:3" x14ac:dyDescent="0.3">
      <c r="A29" s="890" t="s">
        <v>31</v>
      </c>
      <c r="B29" s="1004">
        <f>SUM(B30:B37)</f>
        <v>290930.27</v>
      </c>
      <c r="C29" s="1005">
        <f>SUM(C30:C37)</f>
        <v>0</v>
      </c>
    </row>
    <row r="30" spans="1:3" s="105" customFormat="1" ht="13.5" x14ac:dyDescent="0.25">
      <c r="A30" s="891" t="s">
        <v>33</v>
      </c>
      <c r="B30" s="892">
        <v>290930.27</v>
      </c>
      <c r="C30" s="893"/>
    </row>
    <row r="31" spans="1:3" s="105" customFormat="1" ht="13.5" x14ac:dyDescent="0.25">
      <c r="A31" s="891" t="s">
        <v>35</v>
      </c>
      <c r="B31" s="892"/>
      <c r="C31" s="893"/>
    </row>
    <row r="32" spans="1:3" s="105" customFormat="1" ht="13.5" x14ac:dyDescent="0.25">
      <c r="A32" s="891" t="s">
        <v>37</v>
      </c>
      <c r="B32" s="892"/>
      <c r="C32" s="893"/>
    </row>
    <row r="33" spans="1:3" s="105" customFormat="1" ht="13.5" x14ac:dyDescent="0.25">
      <c r="A33" s="891" t="s">
        <v>39</v>
      </c>
      <c r="B33" s="892"/>
      <c r="C33" s="893"/>
    </row>
    <row r="34" spans="1:3" s="105" customFormat="1" ht="13.5" x14ac:dyDescent="0.25">
      <c r="A34" s="891" t="s">
        <v>41</v>
      </c>
      <c r="B34" s="892"/>
      <c r="C34" s="893"/>
    </row>
    <row r="35" spans="1:3" s="105" customFormat="1" ht="13.5" x14ac:dyDescent="0.25">
      <c r="A35" s="891" t="s">
        <v>43</v>
      </c>
      <c r="B35" s="892"/>
      <c r="C35" s="893"/>
    </row>
    <row r="36" spans="1:3" s="105" customFormat="1" ht="13.5" x14ac:dyDescent="0.25">
      <c r="A36" s="891" t="s">
        <v>45</v>
      </c>
      <c r="B36" s="892"/>
      <c r="C36" s="893"/>
    </row>
    <row r="37" spans="1:3" s="105" customFormat="1" ht="13.5" x14ac:dyDescent="0.25">
      <c r="A37" s="891" t="s">
        <v>46</v>
      </c>
      <c r="B37" s="892"/>
      <c r="C37" s="893"/>
    </row>
    <row r="38" spans="1:3" ht="6" customHeight="1" x14ac:dyDescent="0.3">
      <c r="A38" s="889"/>
      <c r="B38" s="1011"/>
      <c r="C38" s="1012"/>
    </row>
    <row r="39" spans="1:3" x14ac:dyDescent="0.3">
      <c r="A39" s="890" t="s">
        <v>50</v>
      </c>
      <c r="B39" s="1004">
        <f>SUM(B40:B45)</f>
        <v>0</v>
      </c>
      <c r="C39" s="1005">
        <f>SUM(C40:C45)</f>
        <v>0</v>
      </c>
    </row>
    <row r="40" spans="1:3" s="105" customFormat="1" ht="13.5" x14ac:dyDescent="0.25">
      <c r="A40" s="891" t="s">
        <v>52</v>
      </c>
      <c r="B40" s="892"/>
      <c r="C40" s="893"/>
    </row>
    <row r="41" spans="1:3" s="105" customFormat="1" ht="13.5" x14ac:dyDescent="0.25">
      <c r="A41" s="891" t="s">
        <v>54</v>
      </c>
      <c r="B41" s="892"/>
      <c r="C41" s="893"/>
    </row>
    <row r="42" spans="1:3" s="105" customFormat="1" ht="13.5" x14ac:dyDescent="0.25">
      <c r="A42" s="891" t="s">
        <v>56</v>
      </c>
      <c r="B42" s="892"/>
      <c r="C42" s="893"/>
    </row>
    <row r="43" spans="1:3" s="105" customFormat="1" ht="13.5" x14ac:dyDescent="0.25">
      <c r="A43" s="891" t="s">
        <v>58</v>
      </c>
      <c r="B43" s="892"/>
      <c r="C43" s="893"/>
    </row>
    <row r="44" spans="1:3" s="105" customFormat="1" ht="13.5" x14ac:dyDescent="0.25">
      <c r="A44" s="891" t="s">
        <v>60</v>
      </c>
      <c r="B44" s="892"/>
      <c r="C44" s="893"/>
    </row>
    <row r="45" spans="1:3" s="105" customFormat="1" ht="13.5" x14ac:dyDescent="0.25">
      <c r="A45" s="891" t="s">
        <v>62</v>
      </c>
      <c r="B45" s="892"/>
      <c r="C45" s="893"/>
    </row>
    <row r="46" spans="1:3" x14ac:dyDescent="0.3">
      <c r="A46" s="895"/>
      <c r="B46" s="1009"/>
      <c r="C46" s="1010"/>
    </row>
    <row r="47" spans="1:3" x14ac:dyDescent="0.3">
      <c r="A47" s="889" t="s">
        <v>271</v>
      </c>
      <c r="B47" s="1002">
        <f>B48+B53</f>
        <v>3750492.49</v>
      </c>
      <c r="C47" s="1003">
        <f>C48+C53</f>
        <v>23640.55</v>
      </c>
    </row>
    <row r="48" spans="1:3" x14ac:dyDescent="0.3">
      <c r="A48" s="890" t="s">
        <v>71</v>
      </c>
      <c r="B48" s="1004">
        <f>SUM(B49:B51)</f>
        <v>0</v>
      </c>
      <c r="C48" s="1005">
        <f>SUM(C49:C51)</f>
        <v>0</v>
      </c>
    </row>
    <row r="49" spans="1:5" s="105" customFormat="1" ht="13.5" x14ac:dyDescent="0.25">
      <c r="A49" s="891" t="s">
        <v>72</v>
      </c>
      <c r="B49" s="892"/>
      <c r="C49" s="893"/>
    </row>
    <row r="50" spans="1:5" s="105" customFormat="1" ht="13.5" x14ac:dyDescent="0.25">
      <c r="A50" s="891" t="s">
        <v>73</v>
      </c>
      <c r="B50" s="892"/>
      <c r="C50" s="893"/>
    </row>
    <row r="51" spans="1:5" s="105" customFormat="1" ht="13.5" x14ac:dyDescent="0.25">
      <c r="A51" s="891" t="s">
        <v>74</v>
      </c>
      <c r="B51" s="892"/>
      <c r="C51" s="893"/>
    </row>
    <row r="52" spans="1:5" ht="6" customHeight="1" x14ac:dyDescent="0.3">
      <c r="A52" s="890"/>
      <c r="B52" s="1011"/>
      <c r="C52" s="1012"/>
    </row>
    <row r="53" spans="1:5" ht="15.75" customHeight="1" x14ac:dyDescent="0.3">
      <c r="A53" s="890" t="s">
        <v>75</v>
      </c>
      <c r="B53" s="1004">
        <f>SUM(B54:B58)</f>
        <v>3750492.49</v>
      </c>
      <c r="C53" s="1005">
        <f>SUM(C54:C58)</f>
        <v>23640.55</v>
      </c>
      <c r="D53" s="931"/>
      <c r="E53" s="931"/>
    </row>
    <row r="54" spans="1:5" s="105" customFormat="1" ht="13.5" x14ac:dyDescent="0.25">
      <c r="A54" s="891" t="s">
        <v>76</v>
      </c>
      <c r="B54" s="892">
        <v>274193.2</v>
      </c>
      <c r="C54" s="893"/>
      <c r="E54" s="932"/>
    </row>
    <row r="55" spans="1:5" s="105" customFormat="1" ht="13.5" x14ac:dyDescent="0.25">
      <c r="A55" s="891" t="s">
        <v>77</v>
      </c>
      <c r="B55" s="892">
        <v>3476299.29</v>
      </c>
      <c r="C55" s="893">
        <v>0</v>
      </c>
    </row>
    <row r="56" spans="1:5" s="105" customFormat="1" ht="13.5" x14ac:dyDescent="0.25">
      <c r="A56" s="891" t="s">
        <v>78</v>
      </c>
      <c r="B56" s="892"/>
      <c r="C56" s="893"/>
    </row>
    <row r="57" spans="1:5" s="105" customFormat="1" ht="13.5" x14ac:dyDescent="0.25">
      <c r="A57" s="891" t="s">
        <v>79</v>
      </c>
      <c r="B57" s="892"/>
      <c r="C57" s="893"/>
    </row>
    <row r="58" spans="1:5" s="105" customFormat="1" ht="13.5" x14ac:dyDescent="0.25">
      <c r="A58" s="891" t="s">
        <v>80</v>
      </c>
      <c r="B58" s="892"/>
      <c r="C58" s="893">
        <v>23640.55</v>
      </c>
    </row>
    <row r="59" spans="1:5" ht="7.5" customHeight="1" x14ac:dyDescent="0.3">
      <c r="A59" s="890"/>
      <c r="B59" s="1009"/>
      <c r="C59" s="1010"/>
    </row>
    <row r="60" spans="1:5" x14ac:dyDescent="0.3">
      <c r="A60" s="890" t="s">
        <v>272</v>
      </c>
      <c r="B60" s="1004">
        <f>SUM(B61:B62)</f>
        <v>0</v>
      </c>
      <c r="C60" s="1005">
        <f>SUM(C61:C62)</f>
        <v>0</v>
      </c>
    </row>
    <row r="61" spans="1:5" s="105" customFormat="1" ht="13.5" x14ac:dyDescent="0.25">
      <c r="A61" s="891" t="s">
        <v>82</v>
      </c>
      <c r="B61" s="892"/>
      <c r="C61" s="893"/>
    </row>
    <row r="62" spans="1:5" s="105" customFormat="1" ht="14.25" thickBot="1" x14ac:dyDescent="0.3">
      <c r="A62" s="896" t="s">
        <v>83</v>
      </c>
      <c r="B62" s="897"/>
      <c r="C62" s="898"/>
    </row>
    <row r="63" spans="1:5" s="105" customFormat="1" ht="13.5" x14ac:dyDescent="0.25">
      <c r="A63" s="410" t="s">
        <v>257</v>
      </c>
      <c r="B63" s="892"/>
      <c r="C63" s="892"/>
    </row>
    <row r="64" spans="1:5" s="105" customFormat="1" ht="13.5" x14ac:dyDescent="0.25">
      <c r="A64" s="410"/>
      <c r="B64" s="892"/>
      <c r="C64" s="892"/>
    </row>
    <row r="65" spans="1:3" s="105" customFormat="1" ht="13.5" x14ac:dyDescent="0.25">
      <c r="A65" s="410"/>
      <c r="B65" s="892"/>
      <c r="C65" s="892"/>
    </row>
    <row r="66" spans="1:3" s="105" customFormat="1" ht="13.5" x14ac:dyDescent="0.25">
      <c r="A66" s="899"/>
      <c r="B66" s="892"/>
      <c r="C66" s="892"/>
    </row>
    <row r="67" spans="1:3" s="105" customFormat="1" ht="13.5" x14ac:dyDescent="0.25">
      <c r="A67" s="899" t="s">
        <v>258</v>
      </c>
      <c r="B67" s="892"/>
      <c r="C67" s="892"/>
    </row>
    <row r="68" spans="1:3" s="105" customFormat="1" ht="13.5" x14ac:dyDescent="0.25">
      <c r="A68" s="899" t="s">
        <v>258</v>
      </c>
      <c r="B68" s="892"/>
      <c r="C68" s="892"/>
    </row>
    <row r="69" spans="1:3" x14ac:dyDescent="0.3">
      <c r="A69" s="410" t="s">
        <v>258</v>
      </c>
    </row>
  </sheetData>
  <sheetProtection formatColumns="0" formatRows="0"/>
  <mergeCells count="4">
    <mergeCell ref="A1:C1"/>
    <mergeCell ref="A2:C2"/>
    <mergeCell ref="A3:C3"/>
    <mergeCell ref="A4:C4"/>
  </mergeCells>
  <pageMargins left="0.9055118110236221" right="0.70866141732283472" top="0.74803149606299213" bottom="0.74803149606299213" header="0.31496062992125984" footer="0.31496062992125984"/>
  <pageSetup scale="72" orientation="portrait" r:id="rId1"/>
  <rowBreaks count="1" manualBreakCount="1">
    <brk id="7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E72"/>
  <sheetViews>
    <sheetView view="pageBreakPreview" topLeftCell="A7" zoomScale="130" zoomScaleNormal="100" zoomScaleSheetLayoutView="130" workbookViewId="0">
      <selection activeCell="C19" sqref="C19"/>
    </sheetView>
  </sheetViews>
  <sheetFormatPr baseColWidth="10" defaultColWidth="11.28515625" defaultRowHeight="16.5" x14ac:dyDescent="0.3"/>
  <cols>
    <col min="1" max="1" width="2.85546875" style="44" customWidth="1"/>
    <col min="2" max="2" width="63.85546875" style="44" customWidth="1"/>
    <col min="3" max="4" width="12.7109375" style="44" customWidth="1"/>
    <col min="5" max="16384" width="11.28515625" style="44"/>
  </cols>
  <sheetData>
    <row r="1" spans="1:4" x14ac:dyDescent="0.3">
      <c r="A1" s="1092" t="s">
        <v>25</v>
      </c>
      <c r="B1" s="1092"/>
      <c r="C1" s="1092"/>
      <c r="D1" s="1092"/>
    </row>
    <row r="2" spans="1:4" x14ac:dyDescent="0.3">
      <c r="A2" s="1093" t="s">
        <v>4</v>
      </c>
      <c r="B2" s="1093"/>
      <c r="C2" s="1093"/>
      <c r="D2" s="1093"/>
    </row>
    <row r="3" spans="1:4" x14ac:dyDescent="0.3">
      <c r="A3" s="1100" t="str">
        <f>'ETCA-I-01'!A3</f>
        <v>Centro de Evaluacion y Control de Confianza del Estado de Sonora</v>
      </c>
      <c r="B3" s="1100"/>
      <c r="C3" s="1100"/>
      <c r="D3" s="1100"/>
    </row>
    <row r="4" spans="1:4" x14ac:dyDescent="0.3">
      <c r="A4" s="1102" t="str">
        <f>'ETCA-I-01'!A4:G4</f>
        <v>Al 31 de Diciembre de 2018</v>
      </c>
      <c r="B4" s="1102"/>
      <c r="C4" s="1102"/>
      <c r="D4" s="1102"/>
    </row>
    <row r="5" spans="1:4" ht="17.25" thickBot="1" x14ac:dyDescent="0.35">
      <c r="A5" s="1091" t="s">
        <v>273</v>
      </c>
      <c r="B5" s="1091"/>
      <c r="C5" s="45"/>
      <c r="D5" s="43"/>
    </row>
    <row r="6" spans="1:4" ht="23.25" customHeight="1" thickBot="1" x14ac:dyDescent="0.35">
      <c r="A6" s="1105" t="s">
        <v>261</v>
      </c>
      <c r="B6" s="1106"/>
      <c r="C6" s="140">
        <v>2018</v>
      </c>
      <c r="D6" s="141">
        <v>2017</v>
      </c>
    </row>
    <row r="7" spans="1:4" s="107" customFormat="1" ht="12" customHeight="1" thickTop="1" x14ac:dyDescent="0.25">
      <c r="A7" s="1103" t="s">
        <v>274</v>
      </c>
      <c r="B7" s="1104"/>
      <c r="C7" s="1104"/>
      <c r="D7" s="106"/>
    </row>
    <row r="8" spans="1:4" s="107" customFormat="1" ht="12.75" customHeight="1" x14ac:dyDescent="0.25">
      <c r="A8" s="108"/>
      <c r="B8" s="109" t="s">
        <v>266</v>
      </c>
      <c r="C8" s="124">
        <f>SUM(C9:C19)</f>
        <v>63408309.509999998</v>
      </c>
      <c r="D8" s="125">
        <f>SUM(D9:D19)</f>
        <v>63389055.859999999</v>
      </c>
    </row>
    <row r="9" spans="1:4" s="111" customFormat="1" ht="11.1" customHeight="1" x14ac:dyDescent="0.25">
      <c r="A9" s="110"/>
      <c r="B9" s="122" t="s">
        <v>205</v>
      </c>
      <c r="C9" s="126"/>
      <c r="D9" s="127"/>
    </row>
    <row r="10" spans="1:4" s="111" customFormat="1" ht="11.1" customHeight="1" x14ac:dyDescent="0.25">
      <c r="A10" s="110"/>
      <c r="B10" s="122" t="s">
        <v>206</v>
      </c>
      <c r="C10" s="126"/>
      <c r="D10" s="127"/>
    </row>
    <row r="11" spans="1:4" s="111" customFormat="1" ht="11.1" customHeight="1" x14ac:dyDescent="0.25">
      <c r="A11" s="110"/>
      <c r="B11" s="122" t="s">
        <v>275</v>
      </c>
      <c r="C11" s="126"/>
      <c r="D11" s="127"/>
    </row>
    <row r="12" spans="1:4" s="111" customFormat="1" ht="11.1" customHeight="1" x14ac:dyDescent="0.25">
      <c r="A12" s="110"/>
      <c r="B12" s="122" t="s">
        <v>208</v>
      </c>
      <c r="C12" s="126">
        <v>13267500</v>
      </c>
      <c r="D12" s="127">
        <v>11434500</v>
      </c>
    </row>
    <row r="13" spans="1:4" s="111" customFormat="1" ht="11.1" customHeight="1" x14ac:dyDescent="0.25">
      <c r="A13" s="110"/>
      <c r="B13" s="122" t="s">
        <v>276</v>
      </c>
      <c r="C13" s="126"/>
      <c r="D13" s="127"/>
    </row>
    <row r="14" spans="1:4" s="111" customFormat="1" ht="11.1" customHeight="1" x14ac:dyDescent="0.25">
      <c r="A14" s="110"/>
      <c r="B14" s="122" t="s">
        <v>210</v>
      </c>
      <c r="C14" s="126"/>
      <c r="D14" s="127"/>
    </row>
    <row r="15" spans="1:4" s="111" customFormat="1" ht="11.1" customHeight="1" x14ac:dyDescent="0.25">
      <c r="A15" s="110"/>
      <c r="B15" s="122" t="s">
        <v>211</v>
      </c>
      <c r="C15" s="126"/>
      <c r="D15" s="127">
        <v>765000</v>
      </c>
    </row>
    <row r="16" spans="1:4" s="111" customFormat="1" ht="22.5" customHeight="1" x14ac:dyDescent="0.25">
      <c r="A16" s="110"/>
      <c r="B16" s="122" t="s">
        <v>212</v>
      </c>
      <c r="C16" s="126"/>
      <c r="D16" s="127"/>
    </row>
    <row r="17" spans="1:4" s="111" customFormat="1" ht="12" customHeight="1" x14ac:dyDescent="0.25">
      <c r="A17" s="110"/>
      <c r="B17" s="122" t="s">
        <v>214</v>
      </c>
      <c r="C17" s="126">
        <v>4666788.01</v>
      </c>
      <c r="D17" s="126">
        <v>5031028.8</v>
      </c>
    </row>
    <row r="18" spans="1:4" s="111" customFormat="1" ht="12" customHeight="1" x14ac:dyDescent="0.25">
      <c r="A18" s="110"/>
      <c r="B18" s="122" t="s">
        <v>277</v>
      </c>
      <c r="C18" s="126">
        <v>44801792.5</v>
      </c>
      <c r="D18" s="127">
        <v>44830739.219999999</v>
      </c>
    </row>
    <row r="19" spans="1:4" s="111" customFormat="1" ht="12" customHeight="1" x14ac:dyDescent="0.25">
      <c r="A19" s="110"/>
      <c r="B19" s="122" t="s">
        <v>278</v>
      </c>
      <c r="C19" s="126">
        <v>672229</v>
      </c>
      <c r="D19" s="127">
        <v>1327787.8400000001</v>
      </c>
    </row>
    <row r="20" spans="1:4" s="107" customFormat="1" ht="13.5" customHeight="1" x14ac:dyDescent="0.25">
      <c r="A20" s="108"/>
      <c r="B20" s="109" t="s">
        <v>267</v>
      </c>
      <c r="C20" s="124">
        <f>SUM(C21:C36)</f>
        <v>55566253.779999994</v>
      </c>
      <c r="D20" s="125">
        <f>SUM(D21:D36)</f>
        <v>55157667.480000004</v>
      </c>
    </row>
    <row r="21" spans="1:4" s="107" customFormat="1" ht="11.1" customHeight="1" x14ac:dyDescent="0.25">
      <c r="A21" s="108"/>
      <c r="B21" s="122" t="s">
        <v>225</v>
      </c>
      <c r="C21" s="126">
        <v>44755645.469999999</v>
      </c>
      <c r="D21" s="127">
        <v>44726278.93</v>
      </c>
    </row>
    <row r="22" spans="1:4" s="107" customFormat="1" ht="11.1" customHeight="1" x14ac:dyDescent="0.25">
      <c r="A22" s="108"/>
      <c r="B22" s="122" t="s">
        <v>226</v>
      </c>
      <c r="C22" s="126">
        <v>1441411.12</v>
      </c>
      <c r="D22" s="127">
        <v>1489057.99</v>
      </c>
    </row>
    <row r="23" spans="1:4" s="107" customFormat="1" ht="11.1" customHeight="1" x14ac:dyDescent="0.25">
      <c r="A23" s="108"/>
      <c r="B23" s="122" t="s">
        <v>227</v>
      </c>
      <c r="C23" s="126">
        <v>9369197.1899999995</v>
      </c>
      <c r="D23" s="127">
        <v>8942330.5600000005</v>
      </c>
    </row>
    <row r="24" spans="1:4" s="107" customFormat="1" ht="11.1" customHeight="1" x14ac:dyDescent="0.25">
      <c r="A24" s="108"/>
      <c r="B24" s="122" t="s">
        <v>228</v>
      </c>
      <c r="C24" s="126"/>
      <c r="D24" s="127"/>
    </row>
    <row r="25" spans="1:4" s="107" customFormat="1" ht="11.1" customHeight="1" x14ac:dyDescent="0.25">
      <c r="A25" s="108"/>
      <c r="B25" s="122" t="s">
        <v>279</v>
      </c>
      <c r="C25" s="126"/>
      <c r="D25" s="127"/>
    </row>
    <row r="26" spans="1:4" s="107" customFormat="1" ht="11.1" customHeight="1" x14ac:dyDescent="0.25">
      <c r="A26" s="108"/>
      <c r="B26" s="122" t="s">
        <v>280</v>
      </c>
      <c r="C26" s="126"/>
      <c r="D26" s="127"/>
    </row>
    <row r="27" spans="1:4" s="107" customFormat="1" ht="11.1" customHeight="1" x14ac:dyDescent="0.25">
      <c r="A27" s="108"/>
      <c r="B27" s="122" t="s">
        <v>231</v>
      </c>
      <c r="C27" s="126"/>
      <c r="D27" s="127"/>
    </row>
    <row r="28" spans="1:4" s="107" customFormat="1" ht="11.1" customHeight="1" x14ac:dyDescent="0.25">
      <c r="A28" s="108"/>
      <c r="B28" s="122" t="s">
        <v>232</v>
      </c>
      <c r="C28" s="126"/>
      <c r="D28" s="127"/>
    </row>
    <row r="29" spans="1:4" s="107" customFormat="1" ht="11.1" customHeight="1" x14ac:dyDescent="0.25">
      <c r="A29" s="108"/>
      <c r="B29" s="122" t="s">
        <v>233</v>
      </c>
      <c r="C29" s="126"/>
      <c r="D29" s="127"/>
    </row>
    <row r="30" spans="1:4" s="107" customFormat="1" ht="11.1" customHeight="1" x14ac:dyDescent="0.25">
      <c r="A30" s="108"/>
      <c r="B30" s="122" t="s">
        <v>234</v>
      </c>
      <c r="C30" s="126"/>
      <c r="D30" s="127"/>
    </row>
    <row r="31" spans="1:4" s="107" customFormat="1" ht="11.1" customHeight="1" x14ac:dyDescent="0.25">
      <c r="A31" s="108"/>
      <c r="B31" s="122" t="s">
        <v>235</v>
      </c>
      <c r="C31" s="126"/>
      <c r="D31" s="127"/>
    </row>
    <row r="32" spans="1:4" s="107" customFormat="1" ht="11.1" customHeight="1" x14ac:dyDescent="0.25">
      <c r="A32" s="108"/>
      <c r="B32" s="122" t="s">
        <v>236</v>
      </c>
      <c r="C32" s="126"/>
      <c r="D32" s="127"/>
    </row>
    <row r="33" spans="1:4" s="107" customFormat="1" ht="11.1" customHeight="1" x14ac:dyDescent="0.25">
      <c r="A33" s="108"/>
      <c r="B33" s="122" t="s">
        <v>281</v>
      </c>
      <c r="C33" s="126"/>
      <c r="D33" s="127"/>
    </row>
    <row r="34" spans="1:4" s="107" customFormat="1" ht="11.1" customHeight="1" x14ac:dyDescent="0.25">
      <c r="A34" s="108"/>
      <c r="B34" s="122" t="s">
        <v>72</v>
      </c>
      <c r="C34" s="126"/>
      <c r="D34" s="127"/>
    </row>
    <row r="35" spans="1:4" s="107" customFormat="1" ht="11.1" customHeight="1" x14ac:dyDescent="0.25">
      <c r="A35" s="108"/>
      <c r="B35" s="122" t="s">
        <v>239</v>
      </c>
      <c r="C35" s="126"/>
      <c r="D35" s="127"/>
    </row>
    <row r="36" spans="1:4" s="107" customFormat="1" ht="11.1" customHeight="1" x14ac:dyDescent="0.25">
      <c r="A36" s="108"/>
      <c r="B36" s="122" t="s">
        <v>282</v>
      </c>
      <c r="D36" s="126"/>
    </row>
    <row r="37" spans="1:4" s="107" customFormat="1" ht="12" customHeight="1" x14ac:dyDescent="0.25">
      <c r="A37" s="112" t="s">
        <v>283</v>
      </c>
      <c r="B37" s="113"/>
      <c r="C37" s="128">
        <f>C8-C20</f>
        <v>7842055.7300000042</v>
      </c>
      <c r="D37" s="129">
        <f>D8-D20</f>
        <v>8231388.3799999952</v>
      </c>
    </row>
    <row r="38" spans="1:4" s="107" customFormat="1" ht="4.5" customHeight="1" x14ac:dyDescent="0.25">
      <c r="A38" s="114"/>
      <c r="B38" s="115"/>
      <c r="C38" s="130"/>
      <c r="D38" s="131"/>
    </row>
    <row r="39" spans="1:4" s="107" customFormat="1" ht="12.75" x14ac:dyDescent="0.25">
      <c r="A39" s="116" t="s">
        <v>284</v>
      </c>
      <c r="B39" s="109"/>
      <c r="C39" s="132"/>
      <c r="D39" s="133"/>
    </row>
    <row r="40" spans="1:4" s="107" customFormat="1" ht="10.5" customHeight="1" x14ac:dyDescent="0.25">
      <c r="A40" s="108"/>
      <c r="B40" s="109" t="s">
        <v>266</v>
      </c>
      <c r="C40" s="124">
        <f>SUM(C41:C43)</f>
        <v>0</v>
      </c>
      <c r="D40" s="125">
        <f>SUM(D41:D43)</f>
        <v>0</v>
      </c>
    </row>
    <row r="41" spans="1:4" s="107" customFormat="1" ht="11.1" customHeight="1" x14ac:dyDescent="0.25">
      <c r="A41" s="108"/>
      <c r="B41" s="123" t="s">
        <v>55</v>
      </c>
      <c r="C41" s="126"/>
      <c r="D41" s="127"/>
    </row>
    <row r="42" spans="1:4" s="107" customFormat="1" ht="11.1" customHeight="1" x14ac:dyDescent="0.25">
      <c r="A42" s="108"/>
      <c r="B42" s="123" t="s">
        <v>57</v>
      </c>
      <c r="D42" s="127"/>
    </row>
    <row r="43" spans="1:4" s="107" customFormat="1" ht="11.1" customHeight="1" x14ac:dyDescent="0.25">
      <c r="A43" s="108"/>
      <c r="B43" s="123" t="s">
        <v>285</v>
      </c>
      <c r="C43" s="126"/>
      <c r="D43" s="127"/>
    </row>
    <row r="44" spans="1:4" s="107" customFormat="1" ht="10.5" customHeight="1" x14ac:dyDescent="0.25">
      <c r="A44" s="108"/>
      <c r="B44" s="109" t="s">
        <v>267</v>
      </c>
      <c r="C44" s="124">
        <f>SUM(C45:C47)</f>
        <v>6238214.9699999997</v>
      </c>
      <c r="D44" s="125">
        <f>SUM(D45:D47)</f>
        <v>3809796.8600000003</v>
      </c>
    </row>
    <row r="45" spans="1:4" s="107" customFormat="1" ht="11.1" customHeight="1" x14ac:dyDescent="0.25">
      <c r="A45" s="108"/>
      <c r="B45" s="123" t="s">
        <v>55</v>
      </c>
      <c r="C45" s="126">
        <v>387893.26</v>
      </c>
      <c r="D45" s="127"/>
    </row>
    <row r="46" spans="1:4" s="107" customFormat="1" ht="11.1" customHeight="1" x14ac:dyDescent="0.25">
      <c r="A46" s="108"/>
      <c r="B46" s="123" t="s">
        <v>57</v>
      </c>
      <c r="C46" s="126">
        <v>3933500.59</v>
      </c>
      <c r="D46" s="127">
        <v>3573822.18</v>
      </c>
    </row>
    <row r="47" spans="1:4" s="107" customFormat="1" ht="11.1" customHeight="1" x14ac:dyDescent="0.25">
      <c r="A47" s="108"/>
      <c r="B47" s="123" t="s">
        <v>286</v>
      </c>
      <c r="C47" s="126">
        <v>1916821.12</v>
      </c>
      <c r="D47" s="127">
        <v>235974.68</v>
      </c>
    </row>
    <row r="48" spans="1:4" s="107" customFormat="1" ht="12" customHeight="1" x14ac:dyDescent="0.25">
      <c r="A48" s="112" t="s">
        <v>287</v>
      </c>
      <c r="B48" s="113"/>
      <c r="C48" s="128">
        <f>C40-C44</f>
        <v>-6238214.9699999997</v>
      </c>
      <c r="D48" s="129">
        <f>D40-D44</f>
        <v>-3809796.8600000003</v>
      </c>
    </row>
    <row r="49" spans="1:5" s="107" customFormat="1" ht="2.25" customHeight="1" x14ac:dyDescent="0.25">
      <c r="A49" s="114"/>
      <c r="B49" s="115"/>
      <c r="C49" s="134"/>
      <c r="D49" s="135"/>
    </row>
    <row r="50" spans="1:5" s="107" customFormat="1" ht="12" customHeight="1" x14ac:dyDescent="0.25">
      <c r="A50" s="116" t="s">
        <v>288</v>
      </c>
      <c r="B50" s="109"/>
      <c r="C50" s="132"/>
      <c r="D50" s="133"/>
    </row>
    <row r="51" spans="1:5" s="107" customFormat="1" ht="12.75" x14ac:dyDescent="0.25">
      <c r="A51" s="108"/>
      <c r="B51" s="109" t="s">
        <v>266</v>
      </c>
      <c r="C51" s="124">
        <f>SUM(C52:C55)</f>
        <v>0</v>
      </c>
      <c r="D51" s="125">
        <f>SUM(D52:D55)</f>
        <v>0</v>
      </c>
    </row>
    <row r="52" spans="1:5" s="107" customFormat="1" ht="11.1" customHeight="1" x14ac:dyDescent="0.25">
      <c r="A52" s="108"/>
      <c r="B52" s="123" t="s">
        <v>289</v>
      </c>
      <c r="C52" s="126"/>
      <c r="D52" s="127"/>
    </row>
    <row r="53" spans="1:5" s="107" customFormat="1" ht="11.1" customHeight="1" x14ac:dyDescent="0.25">
      <c r="A53" s="108"/>
      <c r="B53" s="123" t="s">
        <v>290</v>
      </c>
      <c r="C53" s="126"/>
      <c r="D53" s="127"/>
    </row>
    <row r="54" spans="1:5" s="107" customFormat="1" ht="11.1" customHeight="1" x14ac:dyDescent="0.25">
      <c r="A54" s="108"/>
      <c r="B54" s="123" t="s">
        <v>291</v>
      </c>
      <c r="C54" s="126"/>
      <c r="D54" s="127"/>
    </row>
    <row r="55" spans="1:5" s="107" customFormat="1" ht="11.1" customHeight="1" x14ac:dyDescent="0.25">
      <c r="A55" s="108"/>
      <c r="B55" s="123" t="s">
        <v>292</v>
      </c>
      <c r="C55" s="126"/>
      <c r="D55" s="127"/>
    </row>
    <row r="56" spans="1:5" s="107" customFormat="1" ht="11.25" customHeight="1" x14ac:dyDescent="0.25">
      <c r="A56" s="108"/>
      <c r="B56" s="109" t="s">
        <v>267</v>
      </c>
      <c r="C56" s="124">
        <f>SUM(C57:C60)</f>
        <v>0</v>
      </c>
      <c r="D56" s="125">
        <f>SUM(D57:D60)</f>
        <v>0</v>
      </c>
    </row>
    <row r="57" spans="1:5" s="107" customFormat="1" ht="11.1" customHeight="1" x14ac:dyDescent="0.25">
      <c r="A57" s="108"/>
      <c r="B57" s="123" t="s">
        <v>293</v>
      </c>
      <c r="C57" s="126"/>
      <c r="D57" s="127"/>
    </row>
    <row r="58" spans="1:5" s="107" customFormat="1" ht="11.1" customHeight="1" x14ac:dyDescent="0.25">
      <c r="A58" s="108"/>
      <c r="B58" s="123" t="s">
        <v>290</v>
      </c>
      <c r="C58" s="126"/>
      <c r="D58" s="127"/>
    </row>
    <row r="59" spans="1:5" s="107" customFormat="1" ht="11.1" customHeight="1" x14ac:dyDescent="0.25">
      <c r="A59" s="108"/>
      <c r="B59" s="123" t="s">
        <v>291</v>
      </c>
      <c r="C59" s="126"/>
      <c r="D59" s="127"/>
    </row>
    <row r="60" spans="1:5" s="107" customFormat="1" ht="11.1" customHeight="1" x14ac:dyDescent="0.25">
      <c r="A60" s="108"/>
      <c r="B60" s="123" t="s">
        <v>294</v>
      </c>
      <c r="C60" s="126"/>
      <c r="D60" s="127"/>
    </row>
    <row r="61" spans="1:5" s="107" customFormat="1" ht="12" customHeight="1" x14ac:dyDescent="0.25">
      <c r="A61" s="112" t="s">
        <v>295</v>
      </c>
      <c r="B61" s="113"/>
      <c r="C61" s="128">
        <f>C51-C56</f>
        <v>0</v>
      </c>
      <c r="D61" s="129">
        <f>D51-D56</f>
        <v>0</v>
      </c>
    </row>
    <row r="62" spans="1:5" s="107" customFormat="1" ht="2.25" customHeight="1" x14ac:dyDescent="0.25">
      <c r="A62" s="114"/>
      <c r="B62" s="115"/>
      <c r="C62" s="134"/>
      <c r="D62" s="135"/>
    </row>
    <row r="63" spans="1:5" s="107" customFormat="1" ht="12" customHeight="1" x14ac:dyDescent="0.25">
      <c r="A63" s="112" t="s">
        <v>296</v>
      </c>
      <c r="B63" s="117"/>
      <c r="C63" s="136">
        <f>C61+C48+C37</f>
        <v>1603840.7600000044</v>
      </c>
      <c r="D63" s="137">
        <f>D61+D48+D37</f>
        <v>4421591.5199999949</v>
      </c>
      <c r="E63" s="1059"/>
    </row>
    <row r="64" spans="1:5" ht="2.25" customHeight="1" x14ac:dyDescent="0.3">
      <c r="A64" s="118"/>
      <c r="B64" s="119"/>
      <c r="C64" s="134"/>
      <c r="D64" s="135"/>
    </row>
    <row r="65" spans="1:5" s="107" customFormat="1" ht="12" customHeight="1" x14ac:dyDescent="0.25">
      <c r="A65" s="112" t="s">
        <v>297</v>
      </c>
      <c r="B65" s="113"/>
      <c r="C65" s="126">
        <v>7383067.2399999946</v>
      </c>
      <c r="D65" s="126">
        <v>3172046.27</v>
      </c>
      <c r="E65" s="409" t="e">
        <f>IF(C65-'ETCA-I-01'!#REF!&gt;0.99,"ERROR!!!, NO COINCIDEN LOS MONTOS CON LO REPORTADO EN EL FORMATO ETCA-I-01 EN EL EJERCICIO 2015","")</f>
        <v>#REF!</v>
      </c>
    </row>
    <row r="66" spans="1:5" s="107" customFormat="1" ht="12" customHeight="1" thickBot="1" x14ac:dyDescent="0.3">
      <c r="A66" s="121" t="s">
        <v>298</v>
      </c>
      <c r="B66" s="120"/>
      <c r="C66" s="138">
        <f>C65+C63</f>
        <v>8986908</v>
      </c>
      <c r="D66" s="139">
        <f>D65+D63</f>
        <v>7593637.7899999954</v>
      </c>
      <c r="E66" s="409" t="str">
        <f>IF(C66-'ETCA-I-01'!C9&gt;0.99,"ERROR!!!, NO COINCIDEN LOS MONTOS CON LO REPORTADO EN EL FORMATO ETCA-I-01 EN EL EJERCICIO 2016","")</f>
        <v>ERROR!!!, NO COINCIDEN LOS MONTOS CON LO REPORTADO EN EL FORMATO ETCA-I-01 EN EL EJERCICIO 2016</v>
      </c>
    </row>
    <row r="67" spans="1:5" s="107" customFormat="1" ht="12" customHeight="1" x14ac:dyDescent="0.25">
      <c r="A67" s="107" t="s">
        <v>257</v>
      </c>
      <c r="E67" s="485"/>
    </row>
    <row r="68" spans="1:5" s="107" customFormat="1" ht="12" customHeight="1" x14ac:dyDescent="0.25">
      <c r="E68" s="485"/>
    </row>
    <row r="69" spans="1:5" s="107" customFormat="1" ht="12" customHeight="1" x14ac:dyDescent="0.25">
      <c r="A69" s="113"/>
      <c r="B69" s="117"/>
      <c r="C69" s="136"/>
      <c r="D69" s="136"/>
      <c r="E69" s="409"/>
    </row>
    <row r="70" spans="1:5" s="107" customFormat="1" ht="12" customHeight="1" x14ac:dyDescent="0.25">
      <c r="A70" s="113"/>
      <c r="B70" s="117"/>
      <c r="C70" s="136"/>
      <c r="D70" s="136"/>
      <c r="E70" s="409"/>
    </row>
    <row r="71" spans="1:5" s="107" customFormat="1" ht="12" customHeight="1" x14ac:dyDescent="0.25">
      <c r="A71" s="113"/>
      <c r="B71" s="117"/>
      <c r="C71" s="136"/>
      <c r="D71" s="136"/>
      <c r="E71" s="409"/>
    </row>
    <row r="72" spans="1:5" ht="12" customHeight="1" x14ac:dyDescent="0.3">
      <c r="A72" s="410" t="s">
        <v>258</v>
      </c>
    </row>
  </sheetData>
  <sheetProtection password="C035" sheet="1" scenarios="1" insertHyperlinks="0"/>
  <mergeCells count="7">
    <mergeCell ref="A7:C7"/>
    <mergeCell ref="A1:D1"/>
    <mergeCell ref="A3:D3"/>
    <mergeCell ref="A2:D2"/>
    <mergeCell ref="A4:D4"/>
    <mergeCell ref="A5:B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H34"/>
  <sheetViews>
    <sheetView view="pageBreakPreview" topLeftCell="A13" zoomScaleNormal="100" zoomScaleSheetLayoutView="100" workbookViewId="0">
      <selection activeCell="G26" sqref="G26"/>
    </sheetView>
  </sheetViews>
  <sheetFormatPr baseColWidth="10" defaultColWidth="11.28515625" defaultRowHeight="16.5" x14ac:dyDescent="0.25"/>
  <cols>
    <col min="1" max="1" width="1.28515625" style="103" customWidth="1"/>
    <col min="2" max="2" width="32.28515625" style="103" customWidth="1"/>
    <col min="3" max="7" width="12.7109375" style="103" customWidth="1"/>
    <col min="8" max="8" width="63.85546875" style="103" customWidth="1"/>
    <col min="9" max="16384" width="11.28515625" style="103"/>
  </cols>
  <sheetData>
    <row r="1" spans="1:8" x14ac:dyDescent="0.25">
      <c r="A1" s="1109" t="s">
        <v>25</v>
      </c>
      <c r="B1" s="1109"/>
      <c r="C1" s="1109"/>
      <c r="D1" s="1109"/>
      <c r="E1" s="1109"/>
      <c r="F1" s="1109"/>
      <c r="G1" s="1109"/>
    </row>
    <row r="2" spans="1:8" s="142" customFormat="1" ht="18" x14ac:dyDescent="0.25">
      <c r="A2" s="1109" t="s">
        <v>5</v>
      </c>
      <c r="B2" s="1109"/>
      <c r="C2" s="1109"/>
      <c r="D2" s="1109"/>
      <c r="E2" s="1109"/>
      <c r="F2" s="1109"/>
      <c r="G2" s="1109"/>
      <c r="H2" s="399"/>
    </row>
    <row r="3" spans="1:8" s="142" customFormat="1" ht="15.75" x14ac:dyDescent="0.25">
      <c r="A3" s="1110" t="str">
        <f>'ETCA-I-01'!A3</f>
        <v>Centro de Evaluacion y Control de Confianza del Estado de Sonora</v>
      </c>
      <c r="B3" s="1110"/>
      <c r="C3" s="1110"/>
      <c r="D3" s="1110"/>
      <c r="E3" s="1110"/>
      <c r="F3" s="1110"/>
      <c r="G3" s="1110"/>
    </row>
    <row r="4" spans="1:8" s="142" customFormat="1" x14ac:dyDescent="0.25">
      <c r="A4" s="1111" t="str">
        <f>'ETCA-I-03'!A4:D4</f>
        <v>Del 01 de Enero  al 31 de Diciembre de 2018</v>
      </c>
      <c r="B4" s="1111"/>
      <c r="C4" s="1111"/>
      <c r="D4" s="1111"/>
      <c r="E4" s="1111"/>
      <c r="F4" s="1111"/>
      <c r="G4" s="1111"/>
    </row>
    <row r="5" spans="1:8" s="144" customFormat="1" ht="17.25" thickBot="1" x14ac:dyDescent="0.3">
      <c r="A5" s="143"/>
      <c r="B5" s="143"/>
      <c r="C5" s="1112" t="s">
        <v>299</v>
      </c>
      <c r="D5" s="1112"/>
      <c r="E5" s="143"/>
      <c r="F5" s="45"/>
      <c r="G5" s="143"/>
    </row>
    <row r="6" spans="1:8" s="145" customFormat="1" ht="50.25" thickBot="1" x14ac:dyDescent="0.3">
      <c r="A6" s="1107" t="s">
        <v>261</v>
      </c>
      <c r="B6" s="1108"/>
      <c r="C6" s="148" t="s">
        <v>300</v>
      </c>
      <c r="D6" s="148" t="s">
        <v>301</v>
      </c>
      <c r="E6" s="148" t="s">
        <v>302</v>
      </c>
      <c r="F6" s="148" t="s">
        <v>303</v>
      </c>
      <c r="G6" s="149" t="s">
        <v>304</v>
      </c>
    </row>
    <row r="7" spans="1:8" ht="20.100000000000001" customHeight="1" x14ac:dyDescent="0.25">
      <c r="A7" s="457"/>
      <c r="B7" s="458"/>
      <c r="C7" s="459"/>
      <c r="D7" s="459"/>
      <c r="E7" s="459"/>
      <c r="F7" s="459"/>
      <c r="G7" s="460"/>
    </row>
    <row r="8" spans="1:8" ht="20.100000000000001" customHeight="1" x14ac:dyDescent="0.25">
      <c r="A8" s="461" t="s">
        <v>28</v>
      </c>
      <c r="B8" s="462"/>
      <c r="C8" s="463">
        <f>C10+C19</f>
        <v>41990775.890000001</v>
      </c>
      <c r="D8" s="463">
        <f>D10+D19</f>
        <v>138524172.25999999</v>
      </c>
      <c r="E8" s="463">
        <f>E10+E19</f>
        <v>134506389.94999999</v>
      </c>
      <c r="F8" s="463">
        <f>F10+F19</f>
        <v>46008558.200000018</v>
      </c>
      <c r="G8" s="463">
        <f>G10+G19</f>
        <v>4017782.3100000136</v>
      </c>
      <c r="H8" s="390" t="str">
        <f>IF(F8&lt;&gt;'ETCA-I-01'!B33,"ERROR!!!!! EL MONTO NO COINCIDE CON LO REPORTADO EN EL FORMATO ETCA-I-01 EN EL TOTAL ","")</f>
        <v/>
      </c>
    </row>
    <row r="9" spans="1:8" ht="20.100000000000001" customHeight="1" x14ac:dyDescent="0.25">
      <c r="A9" s="466"/>
      <c r="B9" s="467"/>
      <c r="C9" s="468"/>
      <c r="D9" s="468"/>
      <c r="E9" s="468"/>
      <c r="F9" s="468"/>
      <c r="G9" s="469"/>
    </row>
    <row r="10" spans="1:8" ht="20.100000000000001" customHeight="1" x14ac:dyDescent="0.25">
      <c r="A10" s="466"/>
      <c r="B10" s="467" t="s">
        <v>30</v>
      </c>
      <c r="C10" s="463">
        <f>SUM(C11:C17)</f>
        <v>11412903.670000002</v>
      </c>
      <c r="D10" s="463">
        <f>SUM(D11:D17)</f>
        <v>131756982.12</v>
      </c>
      <c r="E10" s="463">
        <f>SUM(E11:E17)</f>
        <v>130954985.11</v>
      </c>
      <c r="F10" s="464">
        <f>C10+D10-E10</f>
        <v>12214900.680000022</v>
      </c>
      <c r="G10" s="465">
        <f>F10-C10</f>
        <v>801997.01000002027</v>
      </c>
      <c r="H10" s="390" t="str">
        <f>IF(F10&lt;&gt;'ETCA-I-01'!B18,"ERROR!!!!! EL MONTO NO COINCIDE CON LO REPORTADO EN EL FORMATO ETCA-I-01 EN EL TOTAL","")</f>
        <v/>
      </c>
    </row>
    <row r="11" spans="1:8" ht="20.100000000000001" customHeight="1" x14ac:dyDescent="0.25">
      <c r="A11" s="470"/>
      <c r="B11" s="471" t="s">
        <v>32</v>
      </c>
      <c r="C11" s="468">
        <v>7383067.2400000021</v>
      </c>
      <c r="D11" s="468">
        <v>65669546.039999999</v>
      </c>
      <c r="E11" s="468">
        <v>64065705.280000001</v>
      </c>
      <c r="F11" s="472">
        <f>C11+D11-E11</f>
        <v>8986908</v>
      </c>
      <c r="G11" s="473">
        <f>F11-C11</f>
        <v>1603840.7599999979</v>
      </c>
    </row>
    <row r="12" spans="1:8" ht="20.100000000000001" customHeight="1" x14ac:dyDescent="0.25">
      <c r="A12" s="470"/>
      <c r="B12" s="471" t="s">
        <v>34</v>
      </c>
      <c r="C12" s="468">
        <v>33859225.399999999</v>
      </c>
      <c r="D12" s="468">
        <v>66087436.079999998</v>
      </c>
      <c r="E12" s="468">
        <v>66889279.829999998</v>
      </c>
      <c r="F12" s="472">
        <f>C12+D12-E12</f>
        <v>33057381.649999991</v>
      </c>
      <c r="G12" s="473">
        <f t="shared" ref="G12:G17" si="0">F12-C12</f>
        <v>-801843.75000000745</v>
      </c>
    </row>
    <row r="13" spans="1:8" ht="20.100000000000001" customHeight="1" x14ac:dyDescent="0.25">
      <c r="A13" s="470"/>
      <c r="B13" s="471" t="s">
        <v>36</v>
      </c>
      <c r="C13" s="103">
        <v>0</v>
      </c>
      <c r="D13" s="468">
        <v>0</v>
      </c>
      <c r="E13" s="468">
        <v>0</v>
      </c>
      <c r="F13" s="472">
        <v>0</v>
      </c>
      <c r="G13" s="473">
        <v>0</v>
      </c>
    </row>
    <row r="14" spans="1:8" ht="20.100000000000001" customHeight="1" x14ac:dyDescent="0.25">
      <c r="A14" s="470"/>
      <c r="B14" s="471" t="s">
        <v>38</v>
      </c>
      <c r="C14" s="468">
        <v>0</v>
      </c>
      <c r="D14" s="468">
        <v>0</v>
      </c>
      <c r="E14" s="468">
        <v>0</v>
      </c>
      <c r="F14" s="472">
        <f t="shared" ref="F14:F17" si="1">C14+D14-E14</f>
        <v>0</v>
      </c>
      <c r="G14" s="473">
        <f t="shared" si="0"/>
        <v>0</v>
      </c>
    </row>
    <row r="15" spans="1:8" ht="20.100000000000001" customHeight="1" x14ac:dyDescent="0.25">
      <c r="A15" s="470"/>
      <c r="B15" s="471" t="s">
        <v>40</v>
      </c>
      <c r="C15" s="468">
        <v>0</v>
      </c>
      <c r="D15" s="468">
        <v>0</v>
      </c>
      <c r="E15" s="468">
        <v>0</v>
      </c>
      <c r="F15" s="472">
        <f t="shared" si="1"/>
        <v>0</v>
      </c>
      <c r="G15" s="473">
        <f t="shared" si="0"/>
        <v>0</v>
      </c>
    </row>
    <row r="16" spans="1:8" ht="25.5" x14ac:dyDescent="0.25">
      <c r="A16" s="470"/>
      <c r="B16" s="471" t="s">
        <v>42</v>
      </c>
      <c r="C16" s="468">
        <v>-29829388.969999999</v>
      </c>
      <c r="D16" s="468"/>
      <c r="E16" s="468">
        <v>0</v>
      </c>
      <c r="F16" s="472">
        <v>-29829388.969999999</v>
      </c>
      <c r="G16" s="473">
        <f t="shared" si="0"/>
        <v>0</v>
      </c>
    </row>
    <row r="17" spans="1:8" ht="20.100000000000001" customHeight="1" x14ac:dyDescent="0.25">
      <c r="A17" s="470"/>
      <c r="B17" s="471" t="s">
        <v>44</v>
      </c>
      <c r="C17" s="468"/>
      <c r="D17" s="468"/>
      <c r="E17" s="468"/>
      <c r="F17" s="472">
        <f t="shared" si="1"/>
        <v>0</v>
      </c>
      <c r="G17" s="473">
        <f t="shared" si="0"/>
        <v>0</v>
      </c>
    </row>
    <row r="18" spans="1:8" ht="20.100000000000001" customHeight="1" x14ac:dyDescent="0.25">
      <c r="A18" s="466"/>
      <c r="B18" s="467"/>
      <c r="C18" s="468"/>
      <c r="D18" s="468"/>
      <c r="E18" s="468"/>
      <c r="F18" s="468"/>
      <c r="G18" s="469"/>
    </row>
    <row r="19" spans="1:8" ht="20.100000000000001" customHeight="1" x14ac:dyDescent="0.25">
      <c r="A19" s="466"/>
      <c r="B19" s="467" t="s">
        <v>49</v>
      </c>
      <c r="C19" s="463">
        <f>SUM(C20:C28)</f>
        <v>30577872.220000003</v>
      </c>
      <c r="D19" s="463">
        <f>SUM(D20:D28)</f>
        <v>6767190.1399999997</v>
      </c>
      <c r="E19" s="463">
        <f>SUM(E20:E28)</f>
        <v>3551404.84</v>
      </c>
      <c r="F19" s="464">
        <f>C19+D19-E19</f>
        <v>33793657.519999996</v>
      </c>
      <c r="G19" s="465">
        <f>F19-C19</f>
        <v>3215785.2999999933</v>
      </c>
      <c r="H19" s="390" t="str">
        <f>IF(F19&lt;&gt;'ETCA-I-01'!B31,"ERROR!!!!! EL MONTO NO COINCIDE CON LO REPORTADO EN EL FORMATO ETCA-I-01 EN EL TOTAL","")</f>
        <v/>
      </c>
    </row>
    <row r="20" spans="1:8" ht="20.100000000000001" customHeight="1" x14ac:dyDescent="0.25">
      <c r="A20" s="470"/>
      <c r="B20" s="471" t="s">
        <v>51</v>
      </c>
      <c r="C20" s="468"/>
      <c r="D20" s="468"/>
      <c r="E20" s="468"/>
      <c r="F20" s="472">
        <f>C20+D20-E20</f>
        <v>0</v>
      </c>
      <c r="G20" s="473">
        <f>F20-C20</f>
        <v>0</v>
      </c>
    </row>
    <row r="21" spans="1:8" ht="25.5" x14ac:dyDescent="0.25">
      <c r="A21" s="470"/>
      <c r="B21" s="471" t="s">
        <v>53</v>
      </c>
      <c r="C21" s="468"/>
      <c r="D21" s="468"/>
      <c r="E21" s="468"/>
      <c r="F21" s="472">
        <f t="shared" ref="F21:F26" si="2">C21+D21-E21</f>
        <v>0</v>
      </c>
      <c r="G21" s="473">
        <f t="shared" ref="G21:G26" si="3">F21-C21</f>
        <v>0</v>
      </c>
    </row>
    <row r="22" spans="1:8" ht="25.5" x14ac:dyDescent="0.25">
      <c r="A22" s="470"/>
      <c r="B22" s="471" t="s">
        <v>55</v>
      </c>
      <c r="C22" s="468">
        <v>18541158.350000001</v>
      </c>
      <c r="D22" s="468">
        <v>916868.43</v>
      </c>
      <c r="E22" s="468">
        <v>528975.17000000004</v>
      </c>
      <c r="F22" s="472">
        <f t="shared" si="2"/>
        <v>18929051.609999999</v>
      </c>
      <c r="G22" s="473">
        <f t="shared" si="3"/>
        <v>387893.25999999791</v>
      </c>
    </row>
    <row r="23" spans="1:8" ht="20.100000000000001" customHeight="1" x14ac:dyDescent="0.25">
      <c r="A23" s="470"/>
      <c r="B23" s="471" t="s">
        <v>57</v>
      </c>
      <c r="C23" s="468">
        <v>24420168.280000001</v>
      </c>
      <c r="D23" s="468">
        <v>3933500.59</v>
      </c>
      <c r="E23" s="468">
        <v>0</v>
      </c>
      <c r="F23" s="472">
        <f t="shared" si="2"/>
        <v>28353668.870000001</v>
      </c>
      <c r="G23" s="473">
        <f t="shared" si="3"/>
        <v>3933500.59</v>
      </c>
    </row>
    <row r="24" spans="1:8" ht="20.100000000000001" customHeight="1" x14ac:dyDescent="0.25">
      <c r="A24" s="470"/>
      <c r="B24" s="471" t="s">
        <v>59</v>
      </c>
      <c r="C24" s="468">
        <v>1340671.75</v>
      </c>
      <c r="D24" s="468">
        <v>1916821.12</v>
      </c>
      <c r="E24" s="468">
        <v>0</v>
      </c>
      <c r="F24" s="472">
        <f t="shared" si="2"/>
        <v>3257492.87</v>
      </c>
      <c r="G24" s="473">
        <f t="shared" si="3"/>
        <v>1916821.12</v>
      </c>
    </row>
    <row r="25" spans="1:8" ht="25.5" x14ac:dyDescent="0.25">
      <c r="A25" s="470"/>
      <c r="B25" s="471" t="s">
        <v>61</v>
      </c>
      <c r="C25" s="468">
        <v>-13724126.16</v>
      </c>
      <c r="D25" s="468"/>
      <c r="E25" s="468">
        <v>3022429.67</v>
      </c>
      <c r="F25" s="472">
        <f t="shared" si="2"/>
        <v>-16746555.83</v>
      </c>
      <c r="G25" s="473">
        <f t="shared" si="3"/>
        <v>-3022429.67</v>
      </c>
    </row>
    <row r="26" spans="1:8" ht="20.100000000000001" customHeight="1" x14ac:dyDescent="0.25">
      <c r="A26" s="470"/>
      <c r="B26" s="471" t="s">
        <v>63</v>
      </c>
      <c r="C26" s="468"/>
      <c r="D26" s="468"/>
      <c r="E26" s="468"/>
      <c r="F26" s="472">
        <f t="shared" si="2"/>
        <v>0</v>
      </c>
      <c r="G26" s="473">
        <f t="shared" si="3"/>
        <v>0</v>
      </c>
    </row>
    <row r="27" spans="1:8" ht="25.5" x14ac:dyDescent="0.25">
      <c r="A27" s="470"/>
      <c r="B27" s="471" t="s">
        <v>64</v>
      </c>
      <c r="C27" s="468"/>
      <c r="D27" s="468"/>
      <c r="E27" s="468"/>
      <c r="F27" s="472">
        <f>C27+D27-E27</f>
        <v>0</v>
      </c>
      <c r="G27" s="473">
        <f>F27-C27</f>
        <v>0</v>
      </c>
    </row>
    <row r="28" spans="1:8" ht="20.100000000000001" customHeight="1" x14ac:dyDescent="0.25">
      <c r="A28" s="470"/>
      <c r="B28" s="471" t="s">
        <v>65</v>
      </c>
      <c r="C28" s="468"/>
      <c r="D28" s="468"/>
      <c r="E28" s="468"/>
      <c r="F28" s="472">
        <f>C28+D28-E28</f>
        <v>0</v>
      </c>
      <c r="G28" s="473">
        <f>F28-C28</f>
        <v>0</v>
      </c>
    </row>
    <row r="29" spans="1:8" ht="20.100000000000001" customHeight="1" thickBot="1" x14ac:dyDescent="0.3">
      <c r="A29" s="474"/>
      <c r="B29" s="475"/>
      <c r="C29" s="476"/>
      <c r="D29" s="476"/>
      <c r="E29" s="476"/>
      <c r="F29" s="476"/>
      <c r="G29" s="477"/>
    </row>
    <row r="30" spans="1:8" ht="20.100000000000001" customHeight="1" x14ac:dyDescent="0.25">
      <c r="A30" s="486" t="s">
        <v>257</v>
      </c>
      <c r="B30" s="258"/>
      <c r="C30" s="440"/>
      <c r="D30" s="440"/>
      <c r="E30" s="440"/>
      <c r="F30" s="440"/>
      <c r="G30" s="440"/>
    </row>
    <row r="31" spans="1:8" ht="20.100000000000001" customHeight="1" x14ac:dyDescent="0.25">
      <c r="A31" s="431"/>
      <c r="B31" s="431"/>
      <c r="C31" s="440"/>
      <c r="D31" s="440"/>
      <c r="E31" s="440"/>
      <c r="F31" s="440"/>
      <c r="G31" s="440"/>
    </row>
    <row r="32" spans="1:8" ht="20.100000000000001" customHeight="1" x14ac:dyDescent="0.25">
      <c r="A32" s="431"/>
      <c r="B32" s="431" t="s">
        <v>258</v>
      </c>
      <c r="C32" s="440"/>
      <c r="D32" s="440" t="s">
        <v>258</v>
      </c>
      <c r="E32" s="440"/>
      <c r="F32" s="440"/>
      <c r="G32" s="440"/>
    </row>
    <row r="33" spans="1:7" ht="20.100000000000001" customHeight="1" x14ac:dyDescent="0.25">
      <c r="A33" s="431"/>
      <c r="B33" s="431"/>
      <c r="C33" s="440"/>
      <c r="D33" s="440"/>
      <c r="E33" s="440"/>
      <c r="F33" s="440"/>
      <c r="G33" s="440"/>
    </row>
    <row r="34" spans="1:7" x14ac:dyDescent="0.25">
      <c r="A34" s="258" t="s">
        <v>258</v>
      </c>
      <c r="B34" s="258"/>
      <c r="C34" s="258"/>
      <c r="D34" s="258"/>
      <c r="E34" s="258"/>
      <c r="F34" s="258"/>
      <c r="G34" s="258"/>
    </row>
  </sheetData>
  <sheetProtection formatColumns="0" formatRows="0" insertHyperlinks="0"/>
  <mergeCells count="6">
    <mergeCell ref="A6:B6"/>
    <mergeCell ref="A1:G1"/>
    <mergeCell ref="A3:G3"/>
    <mergeCell ref="A2:G2"/>
    <mergeCell ref="A4:G4"/>
    <mergeCell ref="C5:D5"/>
  </mergeCells>
  <printOptions horizontalCentered="1"/>
  <pageMargins left="0.39370078740157483" right="0.39370078740157483" top="0.74803149606299213" bottom="0.74803149606299213" header="0.31496062992125984" footer="0.31496062992125984"/>
  <pageSetup scale="9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F37" sqref="F37"/>
    </sheetView>
  </sheetViews>
  <sheetFormatPr baseColWidth="10" defaultColWidth="11.28515625" defaultRowHeight="16.5" x14ac:dyDescent="0.3"/>
  <cols>
    <col min="1" max="1" width="2.140625" style="86" customWidth="1"/>
    <col min="2" max="2" width="28.28515625" style="86" customWidth="1"/>
    <col min="3" max="6" width="16.7109375" style="86" customWidth="1"/>
    <col min="7" max="7" width="79" style="86" customWidth="1"/>
    <col min="8" max="16384" width="11.28515625" style="86"/>
  </cols>
  <sheetData>
    <row r="1" spans="1:7" s="103" customFormat="1" ht="18" x14ac:dyDescent="0.25">
      <c r="A1" s="1109" t="s">
        <v>25</v>
      </c>
      <c r="B1" s="1109"/>
      <c r="C1" s="1109"/>
      <c r="D1" s="1109"/>
      <c r="E1" s="1109"/>
      <c r="F1" s="1109"/>
      <c r="G1" s="398"/>
    </row>
    <row r="2" spans="1:7" s="142" customFormat="1" ht="15.75" x14ac:dyDescent="0.25">
      <c r="A2" s="1109" t="s">
        <v>6</v>
      </c>
      <c r="B2" s="1109"/>
      <c r="C2" s="1109"/>
      <c r="D2" s="1109"/>
      <c r="E2" s="1109"/>
      <c r="F2" s="1109"/>
    </row>
    <row r="3" spans="1:7" s="142" customFormat="1" ht="15.75" x14ac:dyDescent="0.25">
      <c r="A3" s="1110" t="str">
        <f>'ETCA-I-01'!A3</f>
        <v>Centro de Evaluacion y Control de Confianza del Estado de Sonora</v>
      </c>
      <c r="B3" s="1110"/>
      <c r="C3" s="1110"/>
      <c r="D3" s="1110"/>
      <c r="E3" s="1110"/>
      <c r="F3" s="1110"/>
    </row>
    <row r="4" spans="1:7" s="142" customFormat="1" x14ac:dyDescent="0.25">
      <c r="A4" s="1111" t="str">
        <f>'ETCA-I-03'!A4:D4</f>
        <v>Del 01 de Enero  al 31 de Diciembre de 2018</v>
      </c>
      <c r="B4" s="1111"/>
      <c r="C4" s="1111"/>
      <c r="D4" s="1111"/>
      <c r="E4" s="1111"/>
      <c r="F4" s="1111"/>
    </row>
    <row r="5" spans="1:7" s="144" customFormat="1" ht="17.25" thickBot="1" x14ac:dyDescent="0.3">
      <c r="A5" s="143"/>
      <c r="B5" s="143"/>
      <c r="C5" s="1112" t="s">
        <v>305</v>
      </c>
      <c r="D5" s="1112"/>
      <c r="E5" s="45"/>
      <c r="F5" s="143"/>
    </row>
    <row r="6" spans="1:7" s="152" customFormat="1" ht="37.5" customHeight="1" thickBot="1" x14ac:dyDescent="0.35">
      <c r="A6" s="1123" t="s">
        <v>306</v>
      </c>
      <c r="B6" s="1124"/>
      <c r="C6" s="150" t="s">
        <v>307</v>
      </c>
      <c r="D6" s="150" t="s">
        <v>308</v>
      </c>
      <c r="E6" s="150" t="s">
        <v>309</v>
      </c>
      <c r="F6" s="151" t="s">
        <v>310</v>
      </c>
    </row>
    <row r="7" spans="1:7" x14ac:dyDescent="0.3">
      <c r="A7" s="1117"/>
      <c r="B7" s="1118"/>
      <c r="C7" s="153"/>
      <c r="D7" s="153"/>
      <c r="E7" s="154"/>
      <c r="F7" s="155"/>
    </row>
    <row r="8" spans="1:7" x14ac:dyDescent="0.3">
      <c r="A8" s="1119" t="s">
        <v>311</v>
      </c>
      <c r="B8" s="1120"/>
      <c r="C8" s="156"/>
      <c r="D8" s="156"/>
      <c r="E8" s="156"/>
      <c r="F8" s="157"/>
    </row>
    <row r="9" spans="1:7" x14ac:dyDescent="0.3">
      <c r="A9" s="1121" t="s">
        <v>312</v>
      </c>
      <c r="B9" s="1122"/>
      <c r="C9" s="156"/>
      <c r="D9" s="156"/>
      <c r="E9" s="156"/>
      <c r="F9" s="157"/>
    </row>
    <row r="10" spans="1:7" x14ac:dyDescent="0.3">
      <c r="A10" s="1113" t="s">
        <v>313</v>
      </c>
      <c r="B10" s="1114"/>
      <c r="C10" s="158"/>
      <c r="D10" s="158"/>
      <c r="E10" s="171">
        <f>SUM(E11:E13)</f>
        <v>0</v>
      </c>
      <c r="F10" s="172">
        <f>SUM(F11:F13)</f>
        <v>0</v>
      </c>
    </row>
    <row r="11" spans="1:7" x14ac:dyDescent="0.3">
      <c r="A11" s="710"/>
      <c r="B11" s="160" t="s">
        <v>314</v>
      </c>
      <c r="C11" s="158"/>
      <c r="D11" s="158"/>
      <c r="E11" s="158">
        <v>0</v>
      </c>
      <c r="F11" s="159">
        <v>0</v>
      </c>
    </row>
    <row r="12" spans="1:7" x14ac:dyDescent="0.3">
      <c r="A12" s="161"/>
      <c r="B12" s="160" t="s">
        <v>315</v>
      </c>
      <c r="C12" s="162"/>
      <c r="D12" s="162"/>
      <c r="E12" s="162"/>
      <c r="F12" s="163"/>
    </row>
    <row r="13" spans="1:7" x14ac:dyDescent="0.3">
      <c r="A13" s="161"/>
      <c r="B13" s="160" t="s">
        <v>316</v>
      </c>
      <c r="C13" s="162"/>
      <c r="D13" s="162"/>
      <c r="E13" s="162"/>
      <c r="F13" s="163"/>
    </row>
    <row r="14" spans="1:7" x14ac:dyDescent="0.3">
      <c r="A14" s="161"/>
      <c r="B14" s="164"/>
      <c r="C14" s="162"/>
      <c r="D14" s="162"/>
      <c r="E14" s="162"/>
      <c r="F14" s="163"/>
    </row>
    <row r="15" spans="1:7" x14ac:dyDescent="0.3">
      <c r="A15" s="1113" t="s">
        <v>317</v>
      </c>
      <c r="B15" s="1114"/>
      <c r="C15" s="158"/>
      <c r="D15" s="158"/>
      <c r="E15" s="171">
        <f>SUM(E16:E19)</f>
        <v>0</v>
      </c>
      <c r="F15" s="172">
        <f>SUM(F16:F19)</f>
        <v>0</v>
      </c>
    </row>
    <row r="16" spans="1:7" x14ac:dyDescent="0.3">
      <c r="A16" s="161"/>
      <c r="B16" s="160" t="s">
        <v>318</v>
      </c>
      <c r="C16" s="162"/>
      <c r="D16" s="162"/>
      <c r="E16" s="162">
        <v>0</v>
      </c>
      <c r="F16" s="163"/>
    </row>
    <row r="17" spans="1:7" x14ac:dyDescent="0.3">
      <c r="A17" s="710"/>
      <c r="B17" s="160" t="s">
        <v>319</v>
      </c>
      <c r="C17" s="162"/>
      <c r="D17" s="162"/>
      <c r="E17" s="162"/>
      <c r="F17" s="163"/>
    </row>
    <row r="18" spans="1:7" x14ac:dyDescent="0.3">
      <c r="A18" s="710"/>
      <c r="B18" s="160" t="s">
        <v>315</v>
      </c>
      <c r="C18" s="158"/>
      <c r="D18" s="158"/>
      <c r="E18" s="158"/>
      <c r="F18" s="159"/>
    </row>
    <row r="19" spans="1:7" x14ac:dyDescent="0.3">
      <c r="A19" s="161"/>
      <c r="B19" s="160" t="s">
        <v>316</v>
      </c>
      <c r="C19" s="162"/>
      <c r="D19" s="162"/>
      <c r="E19" s="162"/>
      <c r="F19" s="163"/>
    </row>
    <row r="20" spans="1:7" x14ac:dyDescent="0.3">
      <c r="A20" s="710"/>
      <c r="B20" s="711"/>
      <c r="C20" s="158"/>
      <c r="D20" s="158"/>
      <c r="E20" s="158"/>
      <c r="F20" s="159"/>
    </row>
    <row r="21" spans="1:7" x14ac:dyDescent="0.3">
      <c r="A21" s="165"/>
      <c r="B21" s="166" t="s">
        <v>320</v>
      </c>
      <c r="C21" s="156"/>
      <c r="D21" s="156"/>
      <c r="E21" s="173">
        <f>E10+E15</f>
        <v>0</v>
      </c>
      <c r="F21" s="174">
        <f>F10+F15</f>
        <v>0</v>
      </c>
      <c r="G21" s="296"/>
    </row>
    <row r="22" spans="1:7" x14ac:dyDescent="0.3">
      <c r="A22" s="165"/>
      <c r="B22" s="166"/>
      <c r="C22" s="167"/>
      <c r="D22" s="167"/>
      <c r="E22" s="167"/>
      <c r="F22" s="168"/>
    </row>
    <row r="23" spans="1:7" x14ac:dyDescent="0.3">
      <c r="A23" s="1121" t="s">
        <v>321</v>
      </c>
      <c r="B23" s="1122"/>
      <c r="C23" s="156"/>
      <c r="D23" s="156"/>
      <c r="E23" s="156"/>
      <c r="F23" s="157"/>
    </row>
    <row r="24" spans="1:7" x14ac:dyDescent="0.3">
      <c r="A24" s="1113" t="s">
        <v>313</v>
      </c>
      <c r="B24" s="1114"/>
      <c r="C24" s="158"/>
      <c r="D24" s="158"/>
      <c r="E24" s="171">
        <f>SUM(E25:E27)</f>
        <v>0</v>
      </c>
      <c r="F24" s="172">
        <f>SUM(F25:F27)</f>
        <v>0</v>
      </c>
    </row>
    <row r="25" spans="1:7" x14ac:dyDescent="0.3">
      <c r="A25" s="710"/>
      <c r="B25" s="160" t="s">
        <v>314</v>
      </c>
      <c r="C25" s="158"/>
      <c r="D25" s="158"/>
      <c r="E25" s="158"/>
      <c r="F25" s="159"/>
    </row>
    <row r="26" spans="1:7" x14ac:dyDescent="0.3">
      <c r="A26" s="161"/>
      <c r="B26" s="160" t="s">
        <v>315</v>
      </c>
      <c r="C26" s="162"/>
      <c r="D26" s="162"/>
      <c r="E26" s="162"/>
      <c r="F26" s="163"/>
    </row>
    <row r="27" spans="1:7" x14ac:dyDescent="0.3">
      <c r="A27" s="161"/>
      <c r="B27" s="160" t="s">
        <v>316</v>
      </c>
      <c r="C27" s="162"/>
      <c r="D27" s="162"/>
      <c r="E27" s="162"/>
      <c r="F27" s="163"/>
    </row>
    <row r="28" spans="1:7" x14ac:dyDescent="0.3">
      <c r="A28" s="161"/>
      <c r="B28" s="164"/>
      <c r="C28" s="162"/>
      <c r="D28" s="162"/>
      <c r="E28" s="162"/>
      <c r="F28" s="163"/>
    </row>
    <row r="29" spans="1:7" x14ac:dyDescent="0.3">
      <c r="A29" s="1113" t="s">
        <v>317</v>
      </c>
      <c r="B29" s="1114"/>
      <c r="C29" s="158"/>
      <c r="D29" s="158"/>
      <c r="E29" s="171">
        <f>SUM(E30:E33)</f>
        <v>0</v>
      </c>
      <c r="F29" s="172">
        <f>SUM(F30:F33)</f>
        <v>0</v>
      </c>
    </row>
    <row r="30" spans="1:7" x14ac:dyDescent="0.3">
      <c r="A30" s="161"/>
      <c r="B30" s="160" t="s">
        <v>318</v>
      </c>
      <c r="C30" s="162"/>
      <c r="D30" s="162"/>
      <c r="E30" s="162"/>
      <c r="F30" s="163"/>
    </row>
    <row r="31" spans="1:7" x14ac:dyDescent="0.3">
      <c r="A31" s="710"/>
      <c r="B31" s="160" t="s">
        <v>319</v>
      </c>
      <c r="C31" s="162"/>
      <c r="D31" s="162"/>
      <c r="E31" s="162"/>
      <c r="F31" s="163"/>
    </row>
    <row r="32" spans="1:7" x14ac:dyDescent="0.3">
      <c r="A32" s="710"/>
      <c r="B32" s="160" t="s">
        <v>315</v>
      </c>
      <c r="C32" s="158"/>
      <c r="D32" s="158"/>
      <c r="E32" s="158"/>
      <c r="F32" s="159"/>
    </row>
    <row r="33" spans="1:7" x14ac:dyDescent="0.3">
      <c r="A33" s="161"/>
      <c r="B33" s="160" t="s">
        <v>316</v>
      </c>
      <c r="C33" s="162"/>
      <c r="D33" s="162"/>
      <c r="E33" s="162"/>
      <c r="F33" s="163"/>
    </row>
    <row r="34" spans="1:7" x14ac:dyDescent="0.3">
      <c r="A34" s="710"/>
      <c r="B34" s="711"/>
      <c r="C34" s="158"/>
      <c r="D34" s="158"/>
      <c r="E34" s="158"/>
      <c r="F34" s="159"/>
    </row>
    <row r="35" spans="1:7" x14ac:dyDescent="0.3">
      <c r="A35" s="165"/>
      <c r="B35" s="166" t="s">
        <v>322</v>
      </c>
      <c r="C35" s="156"/>
      <c r="D35" s="156"/>
      <c r="E35" s="173">
        <f>E24+E29</f>
        <v>0</v>
      </c>
      <c r="F35" s="174">
        <f>F24+F29</f>
        <v>0</v>
      </c>
      <c r="G35" s="296"/>
    </row>
    <row r="36" spans="1:7" x14ac:dyDescent="0.3">
      <c r="A36" s="161"/>
      <c r="B36" s="164"/>
      <c r="C36" s="162"/>
      <c r="D36" s="162"/>
      <c r="E36" s="162"/>
      <c r="F36" s="163"/>
    </row>
    <row r="37" spans="1:7" x14ac:dyDescent="0.3">
      <c r="A37" s="161"/>
      <c r="B37" s="160" t="s">
        <v>323</v>
      </c>
      <c r="C37" s="162" t="s">
        <v>1097</v>
      </c>
      <c r="D37" s="162" t="s">
        <v>1098</v>
      </c>
      <c r="E37" s="162">
        <v>645460.89999999991</v>
      </c>
      <c r="F37" s="163">
        <f>'ETCA-I-01'!F33</f>
        <v>936391.16999999993</v>
      </c>
    </row>
    <row r="38" spans="1:7" x14ac:dyDescent="0.3">
      <c r="A38" s="161"/>
      <c r="B38" s="164"/>
      <c r="C38" s="162"/>
      <c r="D38" s="162"/>
      <c r="E38" s="162"/>
      <c r="F38" s="163"/>
    </row>
    <row r="39" spans="1:7" x14ac:dyDescent="0.3">
      <c r="A39" s="710"/>
      <c r="B39" s="711" t="s">
        <v>324</v>
      </c>
      <c r="C39" s="156"/>
      <c r="D39" s="156"/>
      <c r="E39" s="173">
        <f>E37+E35+E21</f>
        <v>645460.89999999991</v>
      </c>
      <c r="F39" s="174">
        <f>F37+F35+F21</f>
        <v>936391.16999999993</v>
      </c>
      <c r="G39" s="296" t="str">
        <f>IF((F39-'ETCA-I-01'!F33)&gt;0.9,"ERROR!!!!!, NO COINCIDE CON LO REPORTADO EN EL ETCA-I-01 EN EL MISMO RUBRO","")</f>
        <v/>
      </c>
    </row>
    <row r="40" spans="1:7" ht="5.25" customHeight="1" thickBot="1" x14ac:dyDescent="0.35">
      <c r="A40" s="1115"/>
      <c r="B40" s="1116"/>
      <c r="C40" s="169"/>
      <c r="D40" s="169"/>
      <c r="E40" s="169"/>
      <c r="F40" s="170"/>
    </row>
    <row r="41" spans="1:7" ht="11.1" customHeight="1" x14ac:dyDescent="0.3">
      <c r="A41" s="102" t="s">
        <v>257</v>
      </c>
      <c r="F41" s="423"/>
    </row>
    <row r="42" spans="1:7" ht="11.1" customHeight="1" x14ac:dyDescent="0.3">
      <c r="A42" s="102"/>
      <c r="F42" s="423"/>
    </row>
    <row r="43" spans="1:7" ht="11.1" customHeight="1" x14ac:dyDescent="0.3">
      <c r="A43" s="102"/>
      <c r="F43" s="423"/>
    </row>
    <row r="44" spans="1:7" ht="11.1" customHeight="1" x14ac:dyDescent="0.3">
      <c r="A44" s="423"/>
      <c r="B44" s="423"/>
      <c r="C44" s="423"/>
      <c r="D44" s="423"/>
      <c r="E44" s="423"/>
      <c r="F44" s="423"/>
    </row>
    <row r="45" spans="1:7" ht="11.1" customHeight="1" x14ac:dyDescent="0.3">
      <c r="A45" s="423"/>
      <c r="B45" s="423"/>
      <c r="C45" s="423"/>
      <c r="D45" s="423"/>
      <c r="E45" s="423"/>
      <c r="F45" s="423"/>
    </row>
    <row r="46" spans="1:7" ht="11.1" customHeight="1" x14ac:dyDescent="0.3">
      <c r="A46" s="423"/>
      <c r="B46" s="423" t="s">
        <v>258</v>
      </c>
      <c r="C46" s="719"/>
      <c r="D46" s="423"/>
      <c r="E46" s="423"/>
      <c r="F46" s="423"/>
    </row>
    <row r="47" spans="1:7" ht="11.1" customHeight="1" x14ac:dyDescent="0.3">
      <c r="A47" s="423"/>
      <c r="B47" s="423"/>
      <c r="C47" s="719"/>
      <c r="D47" s="423"/>
      <c r="E47" s="423"/>
      <c r="F47" s="423"/>
    </row>
    <row r="48" spans="1:7" x14ac:dyDescent="0.3">
      <c r="A48" s="421" t="s">
        <v>258</v>
      </c>
      <c r="B48" s="421"/>
      <c r="C48" s="719"/>
      <c r="D48" s="421"/>
      <c r="E48" s="421"/>
      <c r="F48" s="421"/>
    </row>
  </sheetData>
  <mergeCells count="15">
    <mergeCell ref="A6:B6"/>
    <mergeCell ref="A1:F1"/>
    <mergeCell ref="A2:F2"/>
    <mergeCell ref="A3:F3"/>
    <mergeCell ref="A4:F4"/>
    <mergeCell ref="C5:D5"/>
    <mergeCell ref="A24:B24"/>
    <mergeCell ref="A29:B29"/>
    <mergeCell ref="A40:B40"/>
    <mergeCell ref="A7:B7"/>
    <mergeCell ref="A8:B8"/>
    <mergeCell ref="A9:B9"/>
    <mergeCell ref="A10:B10"/>
    <mergeCell ref="A15:B15"/>
    <mergeCell ref="A23:B23"/>
  </mergeCells>
  <pageMargins left="0.7" right="0.7" top="0.75" bottom="0.75" header="0.3" footer="0.3"/>
  <pageSetup scale="86" orientation="portrait" r:id="rId1"/>
  <colBreaks count="1" manualBreakCount="1">
    <brk id="6" max="4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41</vt:i4>
      </vt:variant>
    </vt:vector>
  </HeadingPairs>
  <TitlesOfParts>
    <vt:vector size="80" baseType="lpstr">
      <vt:lpstr>Lista  FORMATOS  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</vt:lpstr>
      <vt:lpstr>ETCA-I-10</vt:lpstr>
      <vt:lpstr>ETCA-I-11</vt:lpstr>
      <vt:lpstr>ETCA-I-12 (NOTAS)</vt:lpstr>
      <vt:lpstr>ETCA-II-01</vt:lpstr>
      <vt:lpstr>ETCA-II-02</vt:lpstr>
      <vt:lpstr>ETCA-II-03</vt:lpstr>
      <vt:lpstr>ETCA II-04</vt:lpstr>
      <vt:lpstr>ETCA-II-05</vt:lpstr>
      <vt:lpstr>ETCA-II-06</vt:lpstr>
      <vt:lpstr>ETCA-II-07</vt:lpstr>
      <vt:lpstr>ETCA-II-08</vt:lpstr>
      <vt:lpstr>ETCA-II-09</vt:lpstr>
      <vt:lpstr>ETCA-II-10</vt:lpstr>
      <vt:lpstr>ETCA-II-11</vt:lpstr>
      <vt:lpstr>ETCA-II-12</vt:lpstr>
      <vt:lpstr>ETCA-II-13</vt:lpstr>
      <vt:lpstr>ETCA-II-14</vt:lpstr>
      <vt:lpstr>ETCA-II-15</vt:lpstr>
      <vt:lpstr>ETCA-II-16</vt:lpstr>
      <vt:lpstr>ETCA-II-17</vt:lpstr>
      <vt:lpstr>ETCA-III-01</vt:lpstr>
      <vt:lpstr>ETCA III-02</vt:lpstr>
      <vt:lpstr>ETCA-III-03</vt:lpstr>
      <vt:lpstr>ETCA-IV-01</vt:lpstr>
      <vt:lpstr>ETCA-IV-02</vt:lpstr>
      <vt:lpstr>ETCA-IV-03</vt:lpstr>
      <vt:lpstr>ETCA-IV-04</vt:lpstr>
      <vt:lpstr>ETCA-IV-05</vt:lpstr>
      <vt:lpstr>ANEXO</vt:lpstr>
      <vt:lpstr>'ETCA II-04'!Área_de_impresión</vt:lpstr>
      <vt:lpstr>'ETCA III-02'!Área_de_impresión</vt:lpstr>
      <vt:lpstr>'ETCA-I-01'!Área_de_impresión</vt:lpstr>
      <vt:lpstr>'ETCA-I-02'!Área_de_impresión</vt:lpstr>
      <vt:lpstr>'ETCA-I-03'!Área_de_impresión</vt:lpstr>
      <vt:lpstr>'ETCA-I-05'!Área_de_impresión</vt:lpstr>
      <vt:lpstr>'ETCA-I-06'!Área_de_impresión</vt:lpstr>
      <vt:lpstr>'ETCA-I-07'!Área_de_impresión</vt:lpstr>
      <vt:lpstr>'ETCA-I-08'!Área_de_impresión</vt:lpstr>
      <vt:lpstr>'ETCA-I-09'!Área_de_impresión</vt:lpstr>
      <vt:lpstr>'ETCA-I-11'!Área_de_impresión</vt:lpstr>
      <vt:lpstr>'ETCA-I-12 (NOTAS)'!Área_de_impresión</vt:lpstr>
      <vt:lpstr>'ETCA-II-01'!Área_de_impresión</vt:lpstr>
      <vt:lpstr>'ETCA-II-02'!Área_de_impresión</vt:lpstr>
      <vt:lpstr>'ETCA-II-03'!Área_de_impresión</vt:lpstr>
      <vt:lpstr>'ETCA-II-05'!Área_de_impresión</vt:lpstr>
      <vt:lpstr>'ETCA-II-06'!Área_de_impresión</vt:lpstr>
      <vt:lpstr>'ETCA-II-07'!Área_de_impresión</vt:lpstr>
      <vt:lpstr>'ETCA-II-08'!Área_de_impresión</vt:lpstr>
      <vt:lpstr>'ETCA-II-09'!Área_de_impresión</vt:lpstr>
      <vt:lpstr>'ETCA-II-10'!Área_de_impresión</vt:lpstr>
      <vt:lpstr>'ETCA-II-11'!Área_de_impresión</vt:lpstr>
      <vt:lpstr>'ETCA-II-12'!Área_de_impresión</vt:lpstr>
      <vt:lpstr>'ETCA-II-13'!Área_de_impresión</vt:lpstr>
      <vt:lpstr>'ETCA-II-14'!Área_de_impresión</vt:lpstr>
      <vt:lpstr>'ETCA-II-15'!Área_de_impresión</vt:lpstr>
      <vt:lpstr>'ETCA-II-16'!Área_de_impresión</vt:lpstr>
      <vt:lpstr>'ETCA-II-17'!Área_de_impresión</vt:lpstr>
      <vt:lpstr>'ETCA-III-01'!Área_de_impresión</vt:lpstr>
      <vt:lpstr>'ETCA-III-03'!Área_de_impresión</vt:lpstr>
      <vt:lpstr>'ETCA-IV-01'!Área_de_impresión</vt:lpstr>
      <vt:lpstr>'ETCA-IV-02'!Área_de_impresión</vt:lpstr>
      <vt:lpstr>'ETCA-IV-03'!Área_de_impresión</vt:lpstr>
      <vt:lpstr>'ETCA-IV-05'!Área_de_impresión</vt:lpstr>
      <vt:lpstr>'ETCA-I-02'!Títulos_a_imprimir</vt:lpstr>
      <vt:lpstr>'ETCA-I-03'!Títulos_a_imprimir</vt:lpstr>
      <vt:lpstr>'ETCA-II-01'!Títulos_a_imprimir</vt:lpstr>
      <vt:lpstr>'ETCA-II-02'!Títulos_a_imprimir</vt:lpstr>
      <vt:lpstr>'ETCA-II-12'!Títulos_a_imprimir</vt:lpstr>
      <vt:lpstr>'ETCA-II-13'!Títulos_a_imprimir</vt:lpstr>
      <vt:lpstr>'ETCA-IV-02'!Títulos_a_imprimir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Ignacio Cota Torres</cp:lastModifiedBy>
  <cp:revision/>
  <cp:lastPrinted>2019-01-15T16:12:24Z</cp:lastPrinted>
  <dcterms:created xsi:type="dcterms:W3CDTF">2014-03-28T01:13:38Z</dcterms:created>
  <dcterms:modified xsi:type="dcterms:W3CDTF">2019-01-16T00:26:50Z</dcterms:modified>
</cp:coreProperties>
</file>