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435" windowWidth="11250" windowHeight="5580"/>
  </bookViews>
  <sheets>
    <sheet name="EVTOP-01" sheetId="1" r:id="rId1"/>
    <sheet name="EVTOP-02" sheetId="5" r:id="rId2"/>
    <sheet name="Hoja1" sheetId="3" r:id="rId3"/>
  </sheets>
  <definedNames>
    <definedName name="_xlnm.Database">#REF!</definedName>
    <definedName name="_xlnm.Print_Titles" localSheetId="0">'EVTOP-01'!$1:$7</definedName>
    <definedName name="_xlnm.Print_Titles" localSheetId="1">'EVTOP-02'!$1:$10</definedName>
    <definedName name="_xlnm.Print_Titles" localSheetId="2">Hoja1!$10:$10</definedName>
  </definedNames>
  <calcPr calcId="125725"/>
</workbook>
</file>

<file path=xl/calcChain.xml><?xml version="1.0" encoding="utf-8"?>
<calcChain xmlns="http://schemas.openxmlformats.org/spreadsheetml/2006/main">
  <c r="E70" i="5"/>
  <c r="E142"/>
  <c r="F142" l="1"/>
  <c r="F102"/>
  <c r="M173"/>
  <c r="M172" s="1"/>
  <c r="M161" s="1"/>
  <c r="M170"/>
  <c r="M168"/>
  <c r="M167"/>
  <c r="M165"/>
  <c r="M163"/>
  <c r="M162"/>
  <c r="M159"/>
  <c r="M157"/>
  <c r="M156" s="1"/>
  <c r="M154"/>
  <c r="M153"/>
  <c r="M152" s="1"/>
  <c r="M150"/>
  <c r="M149"/>
  <c r="M147"/>
  <c r="M145"/>
  <c r="M143"/>
  <c r="M142"/>
  <c r="M140"/>
  <c r="M137"/>
  <c r="M135"/>
  <c r="M133"/>
  <c r="M132" s="1"/>
  <c r="M130"/>
  <c r="M129" s="1"/>
  <c r="M127"/>
  <c r="M125"/>
  <c r="M123"/>
  <c r="M120"/>
  <c r="M118"/>
  <c r="M116"/>
  <c r="M115"/>
  <c r="M113"/>
  <c r="M111"/>
  <c r="M110" s="1"/>
  <c r="M108"/>
  <c r="M106" s="1"/>
  <c r="M103"/>
  <c r="M102" s="1"/>
  <c r="M100"/>
  <c r="M98"/>
  <c r="M95"/>
  <c r="M93"/>
  <c r="M92"/>
  <c r="M90"/>
  <c r="M88"/>
  <c r="M86"/>
  <c r="M84"/>
  <c r="M83" s="1"/>
  <c r="M82" s="1"/>
  <c r="M80"/>
  <c r="M78"/>
  <c r="M76"/>
  <c r="M75"/>
  <c r="M73"/>
  <c r="M71"/>
  <c r="M70" s="1"/>
  <c r="M68"/>
  <c r="M67" s="1"/>
  <c r="M65"/>
  <c r="M63"/>
  <c r="M61"/>
  <c r="M60" s="1"/>
  <c r="M58"/>
  <c r="M55"/>
  <c r="M54"/>
  <c r="M52"/>
  <c r="M50"/>
  <c r="M48"/>
  <c r="M46"/>
  <c r="M44"/>
  <c r="M43"/>
  <c r="M40"/>
  <c r="M38"/>
  <c r="M37"/>
  <c r="M35"/>
  <c r="M33"/>
  <c r="M26"/>
  <c r="M25"/>
  <c r="M22"/>
  <c r="M20"/>
  <c r="M19" s="1"/>
  <c r="M14"/>
  <c r="M13" s="1"/>
  <c r="D115"/>
  <c r="D159"/>
  <c r="D157"/>
  <c r="D156"/>
  <c r="D154"/>
  <c r="D153" s="1"/>
  <c r="D152" s="1"/>
  <c r="D150"/>
  <c r="D149"/>
  <c r="D147"/>
  <c r="D145"/>
  <c r="D143"/>
  <c r="D142"/>
  <c r="D140"/>
  <c r="D137"/>
  <c r="D135"/>
  <c r="D133"/>
  <c r="D132" s="1"/>
  <c r="D130"/>
  <c r="D129" s="1"/>
  <c r="D127"/>
  <c r="D125"/>
  <c r="D123"/>
  <c r="D120"/>
  <c r="D118"/>
  <c r="D116"/>
  <c r="D113"/>
  <c r="D111"/>
  <c r="D110" s="1"/>
  <c r="D108"/>
  <c r="D106"/>
  <c r="D103"/>
  <c r="D102"/>
  <c r="D100"/>
  <c r="D98"/>
  <c r="D95"/>
  <c r="D93"/>
  <c r="D92" s="1"/>
  <c r="D90"/>
  <c r="D88"/>
  <c r="D86"/>
  <c r="D84"/>
  <c r="D83" s="1"/>
  <c r="D80"/>
  <c r="D78"/>
  <c r="D76"/>
  <c r="D73"/>
  <c r="D71"/>
  <c r="D68"/>
  <c r="D67" s="1"/>
  <c r="D65"/>
  <c r="D63"/>
  <c r="D61"/>
  <c r="D58"/>
  <c r="D55"/>
  <c r="D52"/>
  <c r="D50"/>
  <c r="D48"/>
  <c r="D46"/>
  <c r="D44"/>
  <c r="D43" s="1"/>
  <c r="D40"/>
  <c r="D38"/>
  <c r="D37" s="1"/>
  <c r="D35"/>
  <c r="D33"/>
  <c r="D26"/>
  <c r="D22"/>
  <c r="D20"/>
  <c r="D14"/>
  <c r="D13" s="1"/>
  <c r="H174"/>
  <c r="G174"/>
  <c r="F173"/>
  <c r="F172" s="1"/>
  <c r="E173"/>
  <c r="E172" s="1"/>
  <c r="D173"/>
  <c r="H173" s="1"/>
  <c r="C173"/>
  <c r="C172" s="1"/>
  <c r="H171"/>
  <c r="G171"/>
  <c r="E171"/>
  <c r="E170" s="1"/>
  <c r="F170"/>
  <c r="D170"/>
  <c r="C170"/>
  <c r="H169"/>
  <c r="G169"/>
  <c r="E169"/>
  <c r="E168" s="1"/>
  <c r="F168"/>
  <c r="D168"/>
  <c r="C168"/>
  <c r="H166"/>
  <c r="G166"/>
  <c r="E166"/>
  <c r="E165" s="1"/>
  <c r="F165"/>
  <c r="D165"/>
  <c r="H165" s="1"/>
  <c r="C165"/>
  <c r="H164"/>
  <c r="G164"/>
  <c r="E164"/>
  <c r="E163" s="1"/>
  <c r="F163"/>
  <c r="F162" s="1"/>
  <c r="D163"/>
  <c r="C163"/>
  <c r="M12" l="1"/>
  <c r="M42"/>
  <c r="H168"/>
  <c r="C167"/>
  <c r="H163"/>
  <c r="D162"/>
  <c r="H162" s="1"/>
  <c r="D172"/>
  <c r="G172" s="1"/>
  <c r="D19"/>
  <c r="D25"/>
  <c r="D75"/>
  <c r="C162"/>
  <c r="C161" s="1"/>
  <c r="E162"/>
  <c r="H170"/>
  <c r="D60"/>
  <c r="D70"/>
  <c r="F167"/>
  <c r="F161" s="1"/>
  <c r="E167"/>
  <c r="D12"/>
  <c r="G163"/>
  <c r="G165"/>
  <c r="D167"/>
  <c r="G173"/>
  <c r="D54"/>
  <c r="G162"/>
  <c r="G168"/>
  <c r="G170"/>
  <c r="D82"/>
  <c r="H172"/>
  <c r="M11" l="1"/>
  <c r="E161"/>
  <c r="D42"/>
  <c r="H167"/>
  <c r="D161"/>
  <c r="H161" s="1"/>
  <c r="G167"/>
  <c r="D11" l="1"/>
  <c r="G161"/>
  <c r="H146" l="1"/>
  <c r="G146"/>
  <c r="E146"/>
  <c r="E145" s="1"/>
  <c r="F145"/>
  <c r="G145" s="1"/>
  <c r="C145"/>
  <c r="H128"/>
  <c r="G128"/>
  <c r="E128"/>
  <c r="E127" s="1"/>
  <c r="F127"/>
  <c r="G127" s="1"/>
  <c r="C127"/>
  <c r="H126"/>
  <c r="G126"/>
  <c r="E126"/>
  <c r="E125" s="1"/>
  <c r="F125"/>
  <c r="G125" s="1"/>
  <c r="C125"/>
  <c r="C106"/>
  <c r="H107"/>
  <c r="G107"/>
  <c r="E107"/>
  <c r="H72"/>
  <c r="G72"/>
  <c r="E72"/>
  <c r="E71" s="1"/>
  <c r="F71"/>
  <c r="H71" s="1"/>
  <c r="C71"/>
  <c r="H51"/>
  <c r="G51"/>
  <c r="E51"/>
  <c r="F50"/>
  <c r="G50" s="1"/>
  <c r="E50"/>
  <c r="H50"/>
  <c r="C50"/>
  <c r="H29" i="1"/>
  <c r="H127" i="5" l="1"/>
  <c r="G71"/>
  <c r="H145"/>
  <c r="H125"/>
  <c r="E160" l="1"/>
  <c r="H160"/>
  <c r="E53" i="3"/>
  <c r="F18" i="1" l="1"/>
  <c r="F34"/>
  <c r="E34"/>
  <c r="D34"/>
  <c r="F36" l="1"/>
  <c r="E49" i="5"/>
  <c r="E24"/>
  <c r="E23"/>
  <c r="E158"/>
  <c r="E155"/>
  <c r="E154" s="1"/>
  <c r="E153" s="1"/>
  <c r="E151"/>
  <c r="E148"/>
  <c r="E144"/>
  <c r="E141"/>
  <c r="E139"/>
  <c r="E138"/>
  <c r="E136"/>
  <c r="E134"/>
  <c r="E131"/>
  <c r="E124"/>
  <c r="E122"/>
  <c r="E121"/>
  <c r="E119"/>
  <c r="E117"/>
  <c r="E114"/>
  <c r="E112"/>
  <c r="E109"/>
  <c r="E105"/>
  <c r="E104"/>
  <c r="E101"/>
  <c r="E99"/>
  <c r="E97"/>
  <c r="E96"/>
  <c r="E94"/>
  <c r="E91"/>
  <c r="E89"/>
  <c r="E87"/>
  <c r="E86" s="1"/>
  <c r="E85"/>
  <c r="E81"/>
  <c r="E79"/>
  <c r="E77"/>
  <c r="E76" s="1"/>
  <c r="E74"/>
  <c r="E69"/>
  <c r="E66"/>
  <c r="E64"/>
  <c r="E62"/>
  <c r="E59"/>
  <c r="E57"/>
  <c r="E56"/>
  <c r="E53"/>
  <c r="E47"/>
  <c r="E45"/>
  <c r="E44" s="1"/>
  <c r="E41"/>
  <c r="E39"/>
  <c r="E36"/>
  <c r="E34"/>
  <c r="E32"/>
  <c r="E31"/>
  <c r="E30"/>
  <c r="E29"/>
  <c r="E28"/>
  <c r="E27"/>
  <c r="E21"/>
  <c r="E16"/>
  <c r="E17"/>
  <c r="E18"/>
  <c r="E15"/>
  <c r="F44"/>
  <c r="F40"/>
  <c r="F38"/>
  <c r="F35"/>
  <c r="F33"/>
  <c r="F26"/>
  <c r="F22"/>
  <c r="F20"/>
  <c r="F14"/>
  <c r="F13" s="1"/>
  <c r="E48"/>
  <c r="F48"/>
  <c r="E46"/>
  <c r="F46"/>
  <c r="F159"/>
  <c r="E159"/>
  <c r="H159"/>
  <c r="C159"/>
  <c r="E157"/>
  <c r="F157"/>
  <c r="F156" s="1"/>
  <c r="C157"/>
  <c r="C156" s="1"/>
  <c r="F154"/>
  <c r="H158"/>
  <c r="G158"/>
  <c r="C154"/>
  <c r="C153" s="1"/>
  <c r="C152" s="1"/>
  <c r="E150"/>
  <c r="E149" s="1"/>
  <c r="F150"/>
  <c r="F149" s="1"/>
  <c r="G149" s="1"/>
  <c r="C150"/>
  <c r="C149" s="1"/>
  <c r="E147"/>
  <c r="F147"/>
  <c r="G147" s="1"/>
  <c r="C147"/>
  <c r="E143"/>
  <c r="F143"/>
  <c r="G142" s="1"/>
  <c r="C143"/>
  <c r="C142" s="1"/>
  <c r="E140"/>
  <c r="F140"/>
  <c r="C140"/>
  <c r="E137"/>
  <c r="F137"/>
  <c r="G137" s="1"/>
  <c r="C137"/>
  <c r="E135"/>
  <c r="F135"/>
  <c r="G135" s="1"/>
  <c r="C135"/>
  <c r="E133"/>
  <c r="E132" s="1"/>
  <c r="F133"/>
  <c r="F132" s="1"/>
  <c r="G132" s="1"/>
  <c r="C133"/>
  <c r="C132" s="1"/>
  <c r="E130"/>
  <c r="E129" s="1"/>
  <c r="F130"/>
  <c r="F129" s="1"/>
  <c r="G129" s="1"/>
  <c r="C130"/>
  <c r="C129" s="1"/>
  <c r="E116"/>
  <c r="F116"/>
  <c r="E123"/>
  <c r="F123"/>
  <c r="C123"/>
  <c r="E120"/>
  <c r="F120"/>
  <c r="C120"/>
  <c r="E118"/>
  <c r="F118"/>
  <c r="C118"/>
  <c r="C116"/>
  <c r="C115" s="1"/>
  <c r="E113"/>
  <c r="F113"/>
  <c r="G113" s="1"/>
  <c r="C113"/>
  <c r="E111"/>
  <c r="F111"/>
  <c r="C111"/>
  <c r="C110" s="1"/>
  <c r="E108"/>
  <c r="E106" s="1"/>
  <c r="F108"/>
  <c r="F106" s="1"/>
  <c r="C108"/>
  <c r="E103"/>
  <c r="F103"/>
  <c r="G103" s="1"/>
  <c r="C103"/>
  <c r="C102" s="1"/>
  <c r="H105"/>
  <c r="G105"/>
  <c r="E100"/>
  <c r="F100"/>
  <c r="G100" s="1"/>
  <c r="C100"/>
  <c r="E98"/>
  <c r="F98"/>
  <c r="G98" s="1"/>
  <c r="C98"/>
  <c r="E95"/>
  <c r="F95"/>
  <c r="G95" s="1"/>
  <c r="C95"/>
  <c r="H97"/>
  <c r="E93"/>
  <c r="F93"/>
  <c r="F92" s="1"/>
  <c r="G92" s="1"/>
  <c r="C93"/>
  <c r="E90"/>
  <c r="F90"/>
  <c r="G90" s="1"/>
  <c r="C90"/>
  <c r="E88"/>
  <c r="F88"/>
  <c r="G88" s="1"/>
  <c r="C88"/>
  <c r="F86"/>
  <c r="C86"/>
  <c r="E84"/>
  <c r="F84"/>
  <c r="C84"/>
  <c r="C83" s="1"/>
  <c r="H81"/>
  <c r="E80"/>
  <c r="F80"/>
  <c r="C80"/>
  <c r="E78"/>
  <c r="F78"/>
  <c r="C78"/>
  <c r="F76"/>
  <c r="C76"/>
  <c r="E73"/>
  <c r="F73"/>
  <c r="C73"/>
  <c r="C70" s="1"/>
  <c r="E68"/>
  <c r="E67" s="1"/>
  <c r="F68"/>
  <c r="F67" s="1"/>
  <c r="G67" s="1"/>
  <c r="C68"/>
  <c r="C67" s="1"/>
  <c r="E65"/>
  <c r="F65"/>
  <c r="C65"/>
  <c r="E61"/>
  <c r="F61"/>
  <c r="E63"/>
  <c r="F63"/>
  <c r="C63"/>
  <c r="C61"/>
  <c r="C60" s="1"/>
  <c r="E58"/>
  <c r="F58"/>
  <c r="G58" s="1"/>
  <c r="C58"/>
  <c r="E55"/>
  <c r="E54" s="1"/>
  <c r="F55"/>
  <c r="C55"/>
  <c r="C54" s="1"/>
  <c r="E52"/>
  <c r="F52"/>
  <c r="C52"/>
  <c r="C48"/>
  <c r="C46"/>
  <c r="C44"/>
  <c r="C43" s="1"/>
  <c r="C40"/>
  <c r="C38"/>
  <c r="C37" s="1"/>
  <c r="G35"/>
  <c r="C35"/>
  <c r="H33"/>
  <c r="C33"/>
  <c r="C26"/>
  <c r="G22"/>
  <c r="C22"/>
  <c r="G20"/>
  <c r="C20"/>
  <c r="C19" s="1"/>
  <c r="C14"/>
  <c r="C13" s="1"/>
  <c r="H155"/>
  <c r="G155"/>
  <c r="H151"/>
  <c r="G151"/>
  <c r="H150"/>
  <c r="H148"/>
  <c r="G148"/>
  <c r="H147"/>
  <c r="H144"/>
  <c r="G144"/>
  <c r="H143"/>
  <c r="H141"/>
  <c r="H140"/>
  <c r="H139"/>
  <c r="G139"/>
  <c r="H138"/>
  <c r="G138"/>
  <c r="H136"/>
  <c r="G136"/>
  <c r="H135"/>
  <c r="H134"/>
  <c r="G134"/>
  <c r="H131"/>
  <c r="G131"/>
  <c r="H130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H114"/>
  <c r="G114"/>
  <c r="H113"/>
  <c r="H112"/>
  <c r="G112"/>
  <c r="H111"/>
  <c r="H109"/>
  <c r="H108"/>
  <c r="H104"/>
  <c r="G104"/>
  <c r="H103"/>
  <c r="H101"/>
  <c r="G101"/>
  <c r="H99"/>
  <c r="G99"/>
  <c r="H98"/>
  <c r="H96"/>
  <c r="G96"/>
  <c r="H94"/>
  <c r="G94"/>
  <c r="H91"/>
  <c r="G91"/>
  <c r="H89"/>
  <c r="G89"/>
  <c r="H87"/>
  <c r="G87"/>
  <c r="H85"/>
  <c r="G85"/>
  <c r="H84"/>
  <c r="H79"/>
  <c r="G79"/>
  <c r="G78"/>
  <c r="H77"/>
  <c r="G77"/>
  <c r="H74"/>
  <c r="G74"/>
  <c r="H69"/>
  <c r="G69"/>
  <c r="H66"/>
  <c r="G66"/>
  <c r="G65"/>
  <c r="H64"/>
  <c r="G64"/>
  <c r="H62"/>
  <c r="G62"/>
  <c r="H59"/>
  <c r="G59"/>
  <c r="H57"/>
  <c r="G57"/>
  <c r="H56"/>
  <c r="G56"/>
  <c r="H53"/>
  <c r="H49"/>
  <c r="G49"/>
  <c r="H47"/>
  <c r="G47"/>
  <c r="H45"/>
  <c r="G45"/>
  <c r="H41"/>
  <c r="G41"/>
  <c r="E40"/>
  <c r="H39"/>
  <c r="G39"/>
  <c r="G38"/>
  <c r="E38"/>
  <c r="E37" s="1"/>
  <c r="H36"/>
  <c r="G36"/>
  <c r="H35"/>
  <c r="E35"/>
  <c r="H34"/>
  <c r="G34"/>
  <c r="E33"/>
  <c r="H32"/>
  <c r="G32"/>
  <c r="H31"/>
  <c r="G31"/>
  <c r="H30"/>
  <c r="G30"/>
  <c r="H29"/>
  <c r="G29"/>
  <c r="H28"/>
  <c r="G28"/>
  <c r="H27"/>
  <c r="G27"/>
  <c r="H24"/>
  <c r="G24"/>
  <c r="H23"/>
  <c r="G23"/>
  <c r="E22"/>
  <c r="H21"/>
  <c r="G21"/>
  <c r="H20"/>
  <c r="E20"/>
  <c r="H18"/>
  <c r="G18"/>
  <c r="H17"/>
  <c r="G17"/>
  <c r="H16"/>
  <c r="G16"/>
  <c r="H15"/>
  <c r="G15"/>
  <c r="G116" l="1"/>
  <c r="F115"/>
  <c r="E115"/>
  <c r="E102"/>
  <c r="E110"/>
  <c r="F25"/>
  <c r="F19"/>
  <c r="E156"/>
  <c r="E152" s="1"/>
  <c r="F75"/>
  <c r="G75" s="1"/>
  <c r="G106"/>
  <c r="H106"/>
  <c r="F60"/>
  <c r="F43"/>
  <c r="F54"/>
  <c r="G54" s="1"/>
  <c r="F70"/>
  <c r="H70" s="1"/>
  <c r="C25"/>
  <c r="C12" s="1"/>
  <c r="C92"/>
  <c r="C82" s="1"/>
  <c r="E92"/>
  <c r="F110"/>
  <c r="G110" s="1"/>
  <c r="H88"/>
  <c r="C75"/>
  <c r="C42" s="1"/>
  <c r="E75"/>
  <c r="G154"/>
  <c r="G33"/>
  <c r="G14"/>
  <c r="H40"/>
  <c r="G86"/>
  <c r="F83"/>
  <c r="G83" s="1"/>
  <c r="E83"/>
  <c r="H22"/>
  <c r="G40"/>
  <c r="F37"/>
  <c r="G37" s="1"/>
  <c r="E26"/>
  <c r="E25" s="1"/>
  <c r="H26"/>
  <c r="F153"/>
  <c r="F152" s="1"/>
  <c r="F12"/>
  <c r="E19"/>
  <c r="E14"/>
  <c r="E13" s="1"/>
  <c r="H137"/>
  <c r="H133"/>
  <c r="H93"/>
  <c r="H86"/>
  <c r="H90"/>
  <c r="H95"/>
  <c r="H100"/>
  <c r="G111"/>
  <c r="G130"/>
  <c r="G133"/>
  <c r="G143"/>
  <c r="G150"/>
  <c r="H157"/>
  <c r="H156"/>
  <c r="G156"/>
  <c r="G19"/>
  <c r="G157"/>
  <c r="H154"/>
  <c r="H149"/>
  <c r="H142"/>
  <c r="H132"/>
  <c r="H129"/>
  <c r="G73"/>
  <c r="H110"/>
  <c r="G55"/>
  <c r="G61"/>
  <c r="G68"/>
  <c r="G76"/>
  <c r="G102"/>
  <c r="G84"/>
  <c r="G93"/>
  <c r="G48"/>
  <c r="H63"/>
  <c r="H83"/>
  <c r="H92"/>
  <c r="H58"/>
  <c r="H65"/>
  <c r="H78"/>
  <c r="H14"/>
  <c r="G26"/>
  <c r="H38"/>
  <c r="H55"/>
  <c r="H68"/>
  <c r="H73"/>
  <c r="H76"/>
  <c r="H48"/>
  <c r="H75"/>
  <c r="H80"/>
  <c r="G63"/>
  <c r="H67"/>
  <c r="H46"/>
  <c r="H44"/>
  <c r="H52"/>
  <c r="H60"/>
  <c r="H61"/>
  <c r="E60"/>
  <c r="G44"/>
  <c r="H54"/>
  <c r="E43"/>
  <c r="G46"/>
  <c r="G25"/>
  <c r="H25"/>
  <c r="H13"/>
  <c r="G13"/>
  <c r="E82" l="1"/>
  <c r="H37"/>
  <c r="F42"/>
  <c r="G70"/>
  <c r="C11"/>
  <c r="E42"/>
  <c r="H153"/>
  <c r="G153"/>
  <c r="E12"/>
  <c r="H115"/>
  <c r="G115"/>
  <c r="F82"/>
  <c r="H102"/>
  <c r="H43"/>
  <c r="G60"/>
  <c r="G43"/>
  <c r="E11" l="1"/>
  <c r="F11"/>
  <c r="G11" s="1"/>
  <c r="G152"/>
  <c r="H152"/>
  <c r="G82"/>
  <c r="H82"/>
  <c r="G42"/>
  <c r="H42"/>
  <c r="H12"/>
  <c r="G12"/>
  <c r="H11" l="1"/>
  <c r="G45" i="1" l="1"/>
  <c r="H45" s="1"/>
  <c r="E53"/>
  <c r="F53"/>
  <c r="F47"/>
  <c r="E47"/>
  <c r="F46"/>
  <c r="E46"/>
  <c r="F44"/>
  <c r="E44"/>
  <c r="F43"/>
  <c r="E43"/>
  <c r="G14"/>
  <c r="H14" s="1"/>
  <c r="G15"/>
  <c r="H15" s="1"/>
  <c r="I15" s="1"/>
  <c r="G16"/>
  <c r="H16" s="1"/>
  <c r="G13"/>
  <c r="H13" s="1"/>
  <c r="E18"/>
  <c r="E36" s="1"/>
  <c r="D18"/>
  <c r="D36" s="1"/>
  <c r="G18" l="1"/>
  <c r="G25"/>
  <c r="H25" s="1"/>
  <c r="G26"/>
  <c r="H26" s="1"/>
  <c r="G27"/>
  <c r="H27" s="1"/>
  <c r="G28"/>
  <c r="H28" s="1"/>
  <c r="G24"/>
  <c r="H24" s="1"/>
  <c r="I14" l="1"/>
  <c r="I24"/>
  <c r="I25"/>
  <c r="I26"/>
  <c r="I27"/>
  <c r="H34"/>
  <c r="I45"/>
  <c r="I53" s="1"/>
  <c r="H53"/>
  <c r="D47"/>
  <c r="G47" s="1"/>
  <c r="D46"/>
  <c r="G46" s="1"/>
  <c r="D44"/>
  <c r="G44" s="1"/>
  <c r="D43"/>
  <c r="G43" s="1"/>
  <c r="G53" l="1"/>
  <c r="H18"/>
  <c r="H36" s="1"/>
  <c r="C53" l="1"/>
  <c r="B53"/>
  <c r="D53"/>
  <c r="C34"/>
  <c r="B34"/>
  <c r="I34" s="1"/>
  <c r="B18"/>
  <c r="I18" s="1"/>
  <c r="C18"/>
  <c r="G34" l="1"/>
  <c r="G36" s="1"/>
</calcChain>
</file>

<file path=xl/sharedStrings.xml><?xml version="1.0" encoding="utf-8"?>
<sst xmlns="http://schemas.openxmlformats.org/spreadsheetml/2006/main" count="318" uniqueCount="252">
  <si>
    <t>CONCEPTO</t>
  </si>
  <si>
    <t>ACUMULADO</t>
  </si>
  <si>
    <t>INGRESOS PROPIOS</t>
  </si>
  <si>
    <t>TOTAL</t>
  </si>
  <si>
    <t>INGRESOS :</t>
  </si>
  <si>
    <t>CAPITULO:</t>
  </si>
  <si>
    <t>OTROS INGRESOS</t>
  </si>
  <si>
    <t>Y ENTIDADES DE LA ADMINISTRACION PUBLICA ESTATAL</t>
  </si>
  <si>
    <t>DESCRIPCION</t>
  </si>
  <si>
    <t>ASIGNACION ORIGINAL</t>
  </si>
  <si>
    <t>DISPONIBLE</t>
  </si>
  <si>
    <t>SEGUIMIENTO FINANCIERO DE INGRESOS Y EGRESOS, DE ORGANISMOS</t>
  </si>
  <si>
    <t>ASIGNACION MODIFICADA</t>
  </si>
  <si>
    <t>EVTOP-01</t>
  </si>
  <si>
    <t>MONTO</t>
  </si>
  <si>
    <t xml:space="preserve">% </t>
  </si>
  <si>
    <t>(Pesos)</t>
  </si>
  <si>
    <t xml:space="preserve"> % AVANCE</t>
  </si>
  <si>
    <t xml:space="preserve">% AVANCE </t>
  </si>
  <si>
    <t>2.- EGRESOS: (EXCLUSIVAMENTE SOBRE LOS INGRESOS PROPIOS)</t>
  </si>
  <si>
    <t>1.-EGRESOS: (GLOBAL)</t>
  </si>
  <si>
    <t>FEDERALES</t>
  </si>
  <si>
    <t>ESTATALES</t>
  </si>
  <si>
    <t>.-Avance Preliminar del Presupuesto anual</t>
  </si>
  <si>
    <t xml:space="preserve">SISTEMA ESTATAL DE EVALUACION </t>
  </si>
  <si>
    <t>ORGANISMO:  INSTITUTO SONORENSE DE LA JUVENTUD</t>
  </si>
  <si>
    <t>NOMBRE DEL ORGANISMO:  INSTITUTO SONORENSE DE LA JUVENTUD</t>
  </si>
  <si>
    <t>Sueldos</t>
  </si>
  <si>
    <t>Material de limpieza</t>
  </si>
  <si>
    <t>Materiales complementarios</t>
  </si>
  <si>
    <t>Combustibles</t>
  </si>
  <si>
    <t>Artículos deportivos</t>
  </si>
  <si>
    <t>Cuotas</t>
  </si>
  <si>
    <t>ANALITICO DE RECURSOS EJERCIDOS POR PARTIDA PRESUPUESTAL</t>
  </si>
  <si>
    <t>Otras prestaciones</t>
  </si>
  <si>
    <t>Herramientas menores</t>
  </si>
  <si>
    <t>Viáticos en el país</t>
  </si>
  <si>
    <t>Servicios de Informática</t>
  </si>
  <si>
    <t>Saldo inicial (Caja y Bancos)</t>
  </si>
  <si>
    <t>SISTEMA ESTATAL DE EVALUACION DEL DESEMPEÑO</t>
  </si>
  <si>
    <t>FECHA</t>
  </si>
  <si>
    <t xml:space="preserve">IMPORTE </t>
  </si>
  <si>
    <t>ANEXO EVTOP-01-01</t>
  </si>
  <si>
    <t>SEGUIMIENTO FINANCIERO DE ORGANISMOS</t>
  </si>
  <si>
    <t>ORDEN DE PAGO</t>
  </si>
  <si>
    <t>ORGANISMO: INSTITUTO SONORENSE DE LA JUVENTUD</t>
  </si>
  <si>
    <t>TOTAL DE INGRESOS DURANTE EL PERÍODO</t>
  </si>
  <si>
    <t>Otros arrendamientos</t>
  </si>
  <si>
    <t>Instalaciones</t>
  </si>
  <si>
    <t>EVTOP - 02</t>
  </si>
  <si>
    <t>CVE. PARTIDA PRESUPUESTAL</t>
  </si>
  <si>
    <t>EJERCIDO EN EL TRIMESTRE</t>
  </si>
  <si>
    <t>Servicios personales</t>
  </si>
  <si>
    <t>Remuneraciones al personal de carácter permanente</t>
  </si>
  <si>
    <t>Sueldo base al personal permanente</t>
  </si>
  <si>
    <t>Riesgo laboral</t>
  </si>
  <si>
    <t>Ayuda para habitación</t>
  </si>
  <si>
    <t>Ayuda para energía eláctrica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</si>
  <si>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</si>
  <si>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</si>
  <si>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</si>
  <si>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</si>
  <si>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</si>
  <si>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</si>
  <si>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</si>
  <si>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</si>
  <si>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</si>
  <si>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</si>
  <si>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</si>
  <si>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</si>
  <si>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</si>
  <si>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</si>
  <si>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</si>
  <si>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</si>
  <si>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</si>
  <si>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</si>
  <si>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Otras prestaciones sociales y económicas</t>
  </si>
  <si>
    <t>Materiales y suministros</t>
  </si>
  <si>
    <t>Materiales de administración</t>
  </si>
  <si>
    <t>Materiales, útiles y equipos menores de oficina</t>
  </si>
  <si>
    <t xml:space="preserve"> Material impreso e información digital</t>
  </si>
  <si>
    <t>Material para información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</si>
  <si>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</si>
  <si>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</si>
  <si>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</si>
  <si>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</si>
  <si>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</si>
  <si>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</si>
  <si>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</si>
  <si>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</si>
  <si>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Material eléctrico y electrónico</t>
  </si>
  <si>
    <t>Otros materiales y artículos de construcción y reparación</t>
  </si>
  <si>
    <t>Combustibles, lubricantes y aditivos</t>
  </si>
  <si>
    <t>Vestuarios, blancos, prendas de producción y artículos deportivos</t>
  </si>
  <si>
    <t>Herramientas, refacciones y accesorios menores</t>
  </si>
  <si>
    <t>Refacciones y Accesorios Menores de Edificios</t>
  </si>
  <si>
    <t>Refacciones y accesorios menores de equipo de computo y tecnologías de la información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</si>
  <si>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</si>
  <si>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</si>
  <si>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</si>
  <si>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</si>
  <si>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</si>
  <si>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</si>
  <si>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</si>
  <si>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</si>
  <si>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</si>
  <si>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Arrendamiento de mobiliario y equipo de administración, educacional y recreativo</t>
  </si>
  <si>
    <t>Arrendamiento de mobiliario y equipo</t>
  </si>
  <si>
    <t>Servicios profesionales, científicos, técnicos y otros servicios</t>
  </si>
  <si>
    <t>Servicios de consultoría en tecnologías de la información</t>
  </si>
  <si>
    <t>Servicios de apoyo administrativo, traducción, fotocopiado e impresión</t>
  </si>
  <si>
    <t>Impresiones y publicaciones oficiales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</si>
  <si>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</si>
  <si>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</si>
  <si>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</si>
  <si>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</si>
  <si>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</si>
  <si>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</si>
  <si>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</si>
  <si>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</si>
  <si>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</si>
  <si>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Mantenimiento y conservación de bienes informáticos</t>
  </si>
  <si>
    <t>Reparación y mantenimiento de equipo de transporte</t>
  </si>
  <si>
    <t>Mantenimiento de equipo de transporte</t>
  </si>
  <si>
    <t>Servicios de comunicación social y publicidad</t>
  </si>
  <si>
    <t>Servicios de traslado y viáticos</t>
  </si>
  <si>
    <t>Pasajes aéreos</t>
  </si>
  <si>
    <t>Pasajes terrestres</t>
  </si>
  <si>
    <t>Gastos de camino</t>
  </si>
  <si>
    <t>Otros servicios de traslado y hospedaje</t>
  </si>
  <si>
    <t>Servicios oficiales</t>
  </si>
  <si>
    <t>Gastos de ceremonial</t>
  </si>
  <si>
    <t>Congresos y convenciones</t>
  </si>
  <si>
    <t>Otros servicios generales</t>
  </si>
  <si>
    <t>Impuestos y derechos</t>
  </si>
  <si>
    <t>Transferencias, asignaciones, subsidios y otras ayudas</t>
  </si>
  <si>
    <t>Becas y otras ayudas para programas de capacitación</t>
  </si>
  <si>
    <t>Fomento deportivo</t>
  </si>
  <si>
    <t>Avance Preliminar del Presupuesto Anual</t>
  </si>
  <si>
    <t>Cuotas para el fondo de ahorro y fondo de trabajo</t>
  </si>
  <si>
    <t>Aportaciones al fondo de ahorro de los trabajadores</t>
  </si>
  <si>
    <t>Arrendamiento de eq. y bienes informáticos</t>
  </si>
  <si>
    <t>Arrendamiento de equipo de transporte</t>
  </si>
  <si>
    <t>Servicios de Consultorías</t>
  </si>
  <si>
    <t>Difusión por radio, televisión y otros medios de mensajes sobre programas y actividades gubernamentales</t>
  </si>
  <si>
    <t>Transferencia corrientes</t>
  </si>
  <si>
    <t>Transferencias internas otorgadas a entidades paraestatales no empresariales y no financieras</t>
  </si>
  <si>
    <t>Transferencias para gastos de opración</t>
  </si>
  <si>
    <t>Ayudas sociales a personas</t>
  </si>
  <si>
    <t>Variación: Ingreso - Gasto ($)</t>
  </si>
  <si>
    <t>Materiales y útiles de enseñanza</t>
  </si>
  <si>
    <t>Materiales educativos</t>
  </si>
  <si>
    <t>Vestuario y uniformes</t>
  </si>
  <si>
    <t>Servicios de capacitación</t>
  </si>
  <si>
    <t>Instalación, reparación y mantenimiento de maquinaria, otros equipos y herramientas</t>
  </si>
  <si>
    <t>Mantenimiento y conserv. de maquinaria y equipo</t>
  </si>
  <si>
    <t>Servicios de jardinería y fumigación</t>
  </si>
  <si>
    <t>Gastos de orden social y cultural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</si>
  <si>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</si>
  <si>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</si>
  <si>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</si>
  <si>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</si>
  <si>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 de la Información</t>
  </si>
  <si>
    <t>Bienes Informáticos</t>
  </si>
  <si>
    <t>Mobiliario y Equipo Educacional y Recreativo</t>
  </si>
  <si>
    <t>Cámaras Fotográficas y de Video</t>
  </si>
  <si>
    <t>Otro Mobiliario y Equipo Educacional y Recreativo</t>
  </si>
  <si>
    <t>Maquinaria, otros equipos y herramientas</t>
  </si>
  <si>
    <t>Sistema de aire acondicionado, calefacción y de refrigeración industrial y comercial</t>
  </si>
  <si>
    <t>Sistema de aire acondicionado</t>
  </si>
  <si>
    <t>ASIGNACIÓN ORIGINAL ANUAL</t>
  </si>
  <si>
    <t>PRESUPUESTO MODIFICADO ANUAL</t>
  </si>
  <si>
    <t>TOTAL RECAUDADO TRIMESTRE</t>
  </si>
  <si>
    <t>TOTAL DEVENGADO TRIMESTRE</t>
  </si>
  <si>
    <t>TOTAL DE INGRESOS RECAUDADO</t>
  </si>
  <si>
    <t>TOTAL DE EGRESOS DEVENGADO</t>
  </si>
  <si>
    <t>TRIMESTRE: TERCERO 2014.</t>
  </si>
  <si>
    <t>JULIO</t>
  </si>
  <si>
    <t>AGOSTO</t>
  </si>
  <si>
    <t>SEPTIEMBRE</t>
  </si>
  <si>
    <t>TRIMESTRE: TERCERO 2014</t>
  </si>
  <si>
    <t>OP/25216</t>
  </si>
  <si>
    <t>OP/24760</t>
  </si>
  <si>
    <t>OP/26953</t>
  </si>
  <si>
    <t>OP/27256</t>
  </si>
  <si>
    <t>Subsidio Gastos de Operación.  Extraordinaro JUNIO 2014.</t>
  </si>
  <si>
    <t>Subsidio Gastos de Operación.  MAYO 2014.</t>
  </si>
  <si>
    <t>Subsidio Gastos de Operación.  JUNIO 2014.</t>
  </si>
  <si>
    <t>Subsidio Gastos de Operación.  JULIO 2014.</t>
  </si>
  <si>
    <t>OP/26390</t>
  </si>
  <si>
    <t>OP/26392</t>
  </si>
  <si>
    <t>OP/26913</t>
  </si>
  <si>
    <t>OP/26915</t>
  </si>
  <si>
    <t>OP/28304</t>
  </si>
  <si>
    <t>OP/38306</t>
  </si>
  <si>
    <t>OP/26553</t>
  </si>
  <si>
    <t>OP/26555</t>
  </si>
  <si>
    <t>OP/30465</t>
  </si>
  <si>
    <t>OP/29705</t>
  </si>
  <si>
    <t>OP/29707</t>
  </si>
  <si>
    <t>OP/30780</t>
  </si>
  <si>
    <t>OP/30782</t>
  </si>
  <si>
    <t>OP/32552</t>
  </si>
  <si>
    <t>OP/32554</t>
  </si>
  <si>
    <t>OP/34886</t>
  </si>
  <si>
    <t>OP/34888</t>
  </si>
  <si>
    <t>OP/35635</t>
  </si>
  <si>
    <t>OP/35637</t>
  </si>
  <si>
    <t>Nómina 1ra B Julio del 2014</t>
  </si>
  <si>
    <t>Nómina 1ra T Julio del 2014</t>
  </si>
  <si>
    <t>Nómina Mensual B Julio 2014</t>
  </si>
  <si>
    <t>Nómina Mensual T Julio 2014</t>
  </si>
  <si>
    <t>Nómina 2da B Julio del 2014</t>
  </si>
  <si>
    <t>Nómina 2da T Julio del 2014</t>
  </si>
  <si>
    <t>Nómina 1ra B Agosto del 2014</t>
  </si>
  <si>
    <t>Nómina 1ra T Agosto del 2014</t>
  </si>
  <si>
    <t>Finiquito Ernesto Tamayo</t>
  </si>
  <si>
    <t>Prima Vacacional Base</t>
  </si>
  <si>
    <t>Prima Vacacional Temporal</t>
  </si>
  <si>
    <t>Nómina Mensual B Agosto 2014</t>
  </si>
  <si>
    <t>Nómina Mensual T Agosto 2014</t>
  </si>
  <si>
    <t>Nómina 2da B Agosto del 2014</t>
  </si>
  <si>
    <t>Nómina 2da T Agosto del 2014</t>
  </si>
  <si>
    <t>Nómina 1ra B Septiembre del 2014</t>
  </si>
  <si>
    <t>Nómina 1ra T Septiembre del 2014</t>
  </si>
  <si>
    <t>Nómina Mensual B Septiembre 2014</t>
  </si>
  <si>
    <t>Nómina Mensual T Septiembre 2014</t>
  </si>
  <si>
    <t>Nómina 2da B Septiembre del 2014</t>
  </si>
  <si>
    <t>Nómina 2da T Septiembre del 2014</t>
  </si>
  <si>
    <t>OP/26441</t>
  </si>
  <si>
    <t>OP/28364</t>
  </si>
  <si>
    <t>OP/29753</t>
  </si>
  <si>
    <t>OP/32591</t>
  </si>
  <si>
    <t>OP/34950</t>
  </si>
  <si>
    <t>Aportaciones y Deducciones . 1ra. Julio 2014</t>
  </si>
  <si>
    <t>Aportaciones y Deducciones . 2da. Julio 2014</t>
  </si>
  <si>
    <t>Aportaciones y Deducciones . Finiquito Ernesto Tamayo</t>
  </si>
  <si>
    <t>Aportaciones y Deducciones . 1ra. Agosto 2014</t>
  </si>
  <si>
    <t>Aportaciones y Deducciones . 2da. Agosto 2014</t>
  </si>
  <si>
    <t>Aportaciones y Deducciones . 1ra. Septiembre 2014</t>
  </si>
  <si>
    <t>Aportaciones y Deducciones . 2da. Septiembre 2014</t>
  </si>
  <si>
    <t xml:space="preserve"> -</t>
  </si>
  <si>
    <t>Recurso Federal. Instancias Estatales de Juventud</t>
  </si>
  <si>
    <t>Recurso Federal. Programa Vive Prevenido</t>
  </si>
  <si>
    <t>OP/4064</t>
  </si>
  <si>
    <t>OP/10682</t>
  </si>
  <si>
    <t>Recaudación Aportación Alcoholes ENERO 2014</t>
  </si>
  <si>
    <t>Recaudación Aportación Alcoholes JULIO 2014</t>
  </si>
  <si>
    <t>RELACION DE RECURSOS ESTATALES RECIBIDOS DURANTE EL TERCER TRIMESTRE 2014</t>
  </si>
  <si>
    <t>OP/36903</t>
  </si>
  <si>
    <t>OP/36905</t>
  </si>
  <si>
    <t>OP/36941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</si>
</sst>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dd/mm/yyyy;@"/>
    <numFmt numFmtId="167" formatCode="_(* #,##0_);_(* \(#,##0\);_(* &quot;-&quot;??_);_(@_)"/>
    <numFmt numFmtId="168" formatCode="0.0%"/>
    <numFmt numFmtId="169" formatCode="#,##0_ ;[Red]\-#,##0\ 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20" fillId="0" borderId="0" applyFont="0" applyFill="0" applyBorder="0" applyAlignment="0" applyProtection="0"/>
  </cellStyleXfs>
  <cellXfs count="197"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12" fillId="0" borderId="0" xfId="0" applyFont="1"/>
    <xf numFmtId="0" fontId="0" fillId="0" borderId="0" xfId="0" applyBorder="1" applyAlignment="1">
      <alignment horizontal="centerContinuous"/>
    </xf>
    <xf numFmtId="0" fontId="11" fillId="0" borderId="0" xfId="0" applyFont="1"/>
    <xf numFmtId="0" fontId="10" fillId="0" borderId="0" xfId="0" applyFont="1"/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1" xfId="0" applyFont="1" applyBorder="1"/>
    <xf numFmtId="0" fontId="7" fillId="0" borderId="13" xfId="0" applyFont="1" applyBorder="1" applyAlignment="1"/>
    <xf numFmtId="0" fontId="7" fillId="0" borderId="14" xfId="0" applyFont="1" applyBorder="1"/>
    <xf numFmtId="0" fontId="7" fillId="0" borderId="10" xfId="0" applyFont="1" applyBorder="1"/>
    <xf numFmtId="0" fontId="7" fillId="0" borderId="0" xfId="0" applyFont="1"/>
    <xf numFmtId="0" fontId="7" fillId="0" borderId="15" xfId="0" applyFont="1" applyBorder="1"/>
    <xf numFmtId="3" fontId="7" fillId="0" borderId="11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0" fillId="0" borderId="0" xfId="0" applyNumberFormat="1"/>
    <xf numFmtId="0" fontId="13" fillId="0" borderId="7" xfId="0" applyFont="1" applyBorder="1" applyAlignment="1">
      <alignment horizontal="right"/>
    </xf>
    <xf numFmtId="3" fontId="7" fillId="0" borderId="7" xfId="0" applyNumberFormat="1" applyFont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43" fontId="7" fillId="0" borderId="11" xfId="2" applyNumberFormat="1" applyFont="1" applyBorder="1" applyAlignment="1">
      <alignment horizontal="center"/>
    </xf>
    <xf numFmtId="43" fontId="14" fillId="0" borderId="7" xfId="2" applyNumberFormat="1" applyFont="1" applyBorder="1" applyAlignment="1">
      <alignment horizontal="center"/>
    </xf>
    <xf numFmtId="3" fontId="7" fillId="0" borderId="6" xfId="0" applyNumberFormat="1" applyFont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0" fontId="13" fillId="0" borderId="0" xfId="0" applyFont="1" applyBorder="1" applyAlignment="1">
      <alignment horizontal="right"/>
    </xf>
    <xf numFmtId="3" fontId="10" fillId="0" borderId="0" xfId="0" applyNumberFormat="1" applyFont="1" applyBorder="1"/>
    <xf numFmtId="43" fontId="14" fillId="0" borderId="0" xfId="2" applyNumberFormat="1" applyFont="1" applyBorder="1" applyAlignment="1">
      <alignment horizontal="center"/>
    </xf>
    <xf numFmtId="3" fontId="7" fillId="0" borderId="13" xfId="0" applyNumberFormat="1" applyFont="1" applyFill="1" applyBorder="1"/>
    <xf numFmtId="0" fontId="0" fillId="0" borderId="0" xfId="0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0" fontId="7" fillId="0" borderId="24" xfId="0" applyFont="1" applyBorder="1" applyAlignment="1">
      <alignment horizontal="centerContinuous" vertical="center"/>
    </xf>
    <xf numFmtId="0" fontId="7" fillId="0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5" fillId="0" borderId="0" xfId="3"/>
    <xf numFmtId="4" fontId="15" fillId="3" borderId="26" xfId="0" applyNumberFormat="1" applyFont="1" applyFill="1" applyBorder="1"/>
    <xf numFmtId="14" fontId="6" fillId="0" borderId="0" xfId="0" applyNumberFormat="1" applyFont="1"/>
    <xf numFmtId="4" fontId="0" fillId="0" borderId="0" xfId="0" applyNumberFormat="1"/>
    <xf numFmtId="0" fontId="15" fillId="0" borderId="26" xfId="0" applyFont="1" applyBorder="1" applyAlignment="1">
      <alignment horizontal="center"/>
    </xf>
    <xf numFmtId="4" fontId="17" fillId="4" borderId="26" xfId="0" applyNumberFormat="1" applyFont="1" applyFill="1" applyBorder="1" applyAlignment="1">
      <alignment horizontal="right" vertical="top"/>
    </xf>
    <xf numFmtId="43" fontId="7" fillId="0" borderId="11" xfId="2" applyNumberFormat="1" applyFont="1" applyFill="1" applyBorder="1" applyAlignment="1">
      <alignment horizontal="center"/>
    </xf>
    <xf numFmtId="3" fontId="7" fillId="0" borderId="12" xfId="0" applyNumberFormat="1" applyFont="1" applyFill="1" applyBorder="1"/>
    <xf numFmtId="43" fontId="7" fillId="0" borderId="10" xfId="2" applyNumberFormat="1" applyFont="1" applyFill="1" applyBorder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/>
    <xf numFmtId="43" fontId="7" fillId="0" borderId="7" xfId="2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7" xfId="3" applyFont="1" applyBorder="1" applyAlignment="1">
      <alignment vertical="center" wrapText="1"/>
    </xf>
    <xf numFmtId="4" fontId="18" fillId="0" borderId="27" xfId="3" applyNumberFormat="1" applyFont="1" applyBorder="1" applyAlignment="1">
      <alignment vertical="center"/>
    </xf>
    <xf numFmtId="0" fontId="16" fillId="0" borderId="7" xfId="0" applyFont="1" applyBorder="1"/>
    <xf numFmtId="4" fontId="16" fillId="0" borderId="7" xfId="0" applyNumberFormat="1" applyFont="1" applyBorder="1"/>
    <xf numFmtId="0" fontId="19" fillId="0" borderId="0" xfId="0" applyFont="1" applyAlignment="1">
      <alignment horizontal="left"/>
    </xf>
    <xf numFmtId="4" fontId="4" fillId="0" borderId="26" xfId="3" applyNumberFormat="1" applyFont="1" applyBorder="1"/>
    <xf numFmtId="164" fontId="0" fillId="0" borderId="0" xfId="0" applyNumberFormat="1" applyBorder="1"/>
    <xf numFmtId="10" fontId="0" fillId="0" borderId="0" xfId="4" applyNumberFormat="1" applyFont="1" applyBorder="1"/>
    <xf numFmtId="164" fontId="8" fillId="0" borderId="0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centerContinuous"/>
    </xf>
    <xf numFmtId="164" fontId="8" fillId="0" borderId="0" xfId="0" applyNumberFormat="1" applyFont="1" applyBorder="1" applyAlignment="1">
      <alignment horizontal="centerContinuous"/>
    </xf>
    <xf numFmtId="10" fontId="8" fillId="0" borderId="0" xfId="4" applyNumberFormat="1" applyFont="1" applyBorder="1" applyAlignment="1">
      <alignment horizontal="centerContinuous"/>
    </xf>
    <xf numFmtId="0" fontId="8" fillId="0" borderId="22" xfId="0" applyFont="1" applyBorder="1" applyAlignment="1">
      <alignment horizontal="right" vertical="center" wrapText="1" indent="1"/>
    </xf>
    <xf numFmtId="0" fontId="8" fillId="0" borderId="0" xfId="0" applyFont="1" applyBorder="1"/>
    <xf numFmtId="10" fontId="0" fillId="0" borderId="0" xfId="4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6" xfId="4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3" fillId="0" borderId="16" xfId="0" applyFont="1" applyBorder="1" applyAlignment="1">
      <alignment horizontal="left" vertical="center" wrapText="1" indent="2"/>
    </xf>
    <xf numFmtId="3" fontId="13" fillId="0" borderId="5" xfId="0" applyNumberFormat="1" applyFont="1" applyBorder="1" applyAlignment="1">
      <alignment horizontal="left" vertical="center" wrapText="1"/>
    </xf>
    <xf numFmtId="167" fontId="13" fillId="0" borderId="5" xfId="2" applyNumberFormat="1" applyFont="1" applyBorder="1" applyAlignment="1">
      <alignment horizontal="right" vertical="center" indent="1"/>
    </xf>
    <xf numFmtId="168" fontId="13" fillId="0" borderId="5" xfId="4" applyNumberFormat="1" applyFont="1" applyBorder="1" applyAlignment="1">
      <alignment horizontal="right" vertical="center" indent="1"/>
    </xf>
    <xf numFmtId="167" fontId="13" fillId="0" borderId="17" xfId="2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3" fillId="0" borderId="25" xfId="0" applyNumberFormat="1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left" vertical="center" wrapText="1"/>
    </xf>
    <xf numFmtId="167" fontId="13" fillId="0" borderId="11" xfId="2" applyNumberFormat="1" applyFont="1" applyBorder="1" applyAlignment="1">
      <alignment horizontal="right" vertical="center" indent="1"/>
    </xf>
    <xf numFmtId="168" fontId="13" fillId="0" borderId="11" xfId="4" applyNumberFormat="1" applyFont="1" applyBorder="1" applyAlignment="1">
      <alignment horizontal="right" vertical="center" indent="1"/>
    </xf>
    <xf numFmtId="167" fontId="13" fillId="0" borderId="18" xfId="2" applyNumberFormat="1" applyFont="1" applyBorder="1" applyAlignment="1">
      <alignment horizontal="right" vertical="center" indent="1"/>
    </xf>
    <xf numFmtId="164" fontId="7" fillId="0" borderId="0" xfId="2" applyFont="1" applyAlignment="1">
      <alignment vertical="center"/>
    </xf>
    <xf numFmtId="0" fontId="13" fillId="0" borderId="25" xfId="0" applyNumberFormat="1" applyFont="1" applyBorder="1" applyAlignment="1">
      <alignment horizontal="left" vertical="center" wrapText="1" indent="2"/>
    </xf>
    <xf numFmtId="0" fontId="13" fillId="0" borderId="25" xfId="0" applyNumberFormat="1" applyFont="1" applyBorder="1" applyAlignment="1">
      <alignment horizontal="left" vertical="center" wrapText="1" indent="4"/>
    </xf>
    <xf numFmtId="0" fontId="7" fillId="0" borderId="25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horizontal="left" vertical="center" wrapText="1"/>
    </xf>
    <xf numFmtId="167" fontId="7" fillId="0" borderId="11" xfId="2" applyNumberFormat="1" applyFont="1" applyBorder="1" applyAlignment="1">
      <alignment horizontal="right" vertical="center" indent="1"/>
    </xf>
    <xf numFmtId="168" fontId="7" fillId="0" borderId="11" xfId="4" applyNumberFormat="1" applyFont="1" applyBorder="1" applyAlignment="1">
      <alignment horizontal="right" vertical="center" indent="1"/>
    </xf>
    <xf numFmtId="167" fontId="7" fillId="0" borderId="18" xfId="2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left" vertical="center" wrapText="1"/>
    </xf>
    <xf numFmtId="164" fontId="0" fillId="0" borderId="0" xfId="0" applyNumberFormat="1"/>
    <xf numFmtId="10" fontId="0" fillId="0" borderId="0" xfId="4" applyNumberFormat="1" applyFont="1"/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3" fontId="7" fillId="0" borderId="0" xfId="0" applyNumberFormat="1" applyFont="1" applyBorder="1" applyAlignment="1">
      <alignment horizontal="left" vertical="center" wrapText="1"/>
    </xf>
    <xf numFmtId="167" fontId="7" fillId="0" borderId="0" xfId="2" applyNumberFormat="1" applyFont="1" applyBorder="1" applyAlignment="1">
      <alignment horizontal="left" vertical="center" wrapText="1"/>
    </xf>
    <xf numFmtId="164" fontId="7" fillId="0" borderId="0" xfId="2" applyFont="1" applyBorder="1" applyAlignment="1">
      <alignment horizontal="left" vertical="center" wrapText="1"/>
    </xf>
    <xf numFmtId="169" fontId="7" fillId="0" borderId="0" xfId="2" applyNumberFormat="1" applyFont="1" applyBorder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164" fontId="0" fillId="0" borderId="0" xfId="2" applyFont="1" applyBorder="1" applyAlignment="1">
      <alignment vertical="center"/>
    </xf>
    <xf numFmtId="169" fontId="0" fillId="0" borderId="0" xfId="2" applyNumberFormat="1" applyFont="1" applyBorder="1" applyAlignment="1">
      <alignment vertical="center"/>
    </xf>
    <xf numFmtId="167" fontId="0" fillId="0" borderId="0" xfId="2" applyNumberFormat="1" applyFont="1"/>
    <xf numFmtId="164" fontId="0" fillId="0" borderId="0" xfId="2" applyFont="1"/>
    <xf numFmtId="169" fontId="0" fillId="0" borderId="0" xfId="2" applyNumberFormat="1" applyFont="1"/>
    <xf numFmtId="0" fontId="7" fillId="0" borderId="20" xfId="0" applyNumberFormat="1" applyFont="1" applyBorder="1" applyAlignment="1">
      <alignment vertical="center" wrapText="1"/>
    </xf>
    <xf numFmtId="167" fontId="7" fillId="0" borderId="4" xfId="2" applyNumberFormat="1" applyFont="1" applyBorder="1" applyAlignment="1">
      <alignment horizontal="right" vertical="center" indent="1"/>
    </xf>
    <xf numFmtId="168" fontId="7" fillId="0" borderId="4" xfId="4" applyNumberFormat="1" applyFont="1" applyBorder="1" applyAlignment="1">
      <alignment horizontal="right" vertical="center" indent="1"/>
    </xf>
    <xf numFmtId="167" fontId="7" fillId="0" borderId="19" xfId="2" applyNumberFormat="1" applyFont="1" applyBorder="1" applyAlignment="1">
      <alignment horizontal="right" vertical="center" indent="1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/>
    <xf numFmtId="4" fontId="7" fillId="0" borderId="7" xfId="0" applyNumberFormat="1" applyFont="1" applyFill="1" applyBorder="1"/>
    <xf numFmtId="4" fontId="13" fillId="0" borderId="7" xfId="0" applyNumberFormat="1" applyFont="1" applyFill="1" applyBorder="1"/>
    <xf numFmtId="166" fontId="5" fillId="0" borderId="28" xfId="3" applyNumberFormat="1" applyFont="1" applyBorder="1" applyAlignment="1">
      <alignment horizontal="center"/>
    </xf>
    <xf numFmtId="0" fontId="15" fillId="0" borderId="28" xfId="0" applyFont="1" applyBorder="1"/>
    <xf numFmtId="4" fontId="4" fillId="0" borderId="28" xfId="3" applyNumberFormat="1" applyFont="1" applyBorder="1"/>
    <xf numFmtId="14" fontId="15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/>
    </xf>
    <xf numFmtId="0" fontId="6" fillId="0" borderId="26" xfId="0" applyFont="1" applyBorder="1"/>
    <xf numFmtId="166" fontId="3" fillId="0" borderId="28" xfId="3" applyNumberFormat="1" applyFont="1" applyBorder="1" applyAlignment="1">
      <alignment horizontal="center"/>
    </xf>
    <xf numFmtId="4" fontId="7" fillId="0" borderId="11" xfId="0" applyNumberFormat="1" applyFont="1" applyFill="1" applyBorder="1"/>
    <xf numFmtId="4" fontId="7" fillId="0" borderId="10" xfId="0" applyNumberFormat="1" applyFont="1" applyFill="1" applyBorder="1"/>
    <xf numFmtId="4" fontId="7" fillId="0" borderId="0" xfId="0" applyNumberFormat="1" applyFont="1" applyFill="1"/>
    <xf numFmtId="4" fontId="10" fillId="0" borderId="0" xfId="0" applyNumberFormat="1" applyFont="1"/>
    <xf numFmtId="4" fontId="7" fillId="0" borderId="9" xfId="0" applyNumberFormat="1" applyFont="1" applyBorder="1" applyAlignment="1">
      <alignment horizontal="centerContinuous"/>
    </xf>
    <xf numFmtId="4" fontId="7" fillId="0" borderId="7" xfId="0" applyNumberFormat="1" applyFont="1" applyBorder="1" applyAlignment="1">
      <alignment horizontal="center"/>
    </xf>
    <xf numFmtId="4" fontId="7" fillId="0" borderId="15" xfId="0" applyNumberFormat="1" applyFont="1" applyBorder="1"/>
    <xf numFmtId="4" fontId="7" fillId="0" borderId="11" xfId="0" applyNumberFormat="1" applyFont="1" applyBorder="1"/>
    <xf numFmtId="4" fontId="7" fillId="0" borderId="10" xfId="0" applyNumberFormat="1" applyFont="1" applyBorder="1"/>
    <xf numFmtId="4" fontId="7" fillId="0" borderId="7" xfId="0" applyNumberFormat="1" applyFont="1" applyBorder="1"/>
    <xf numFmtId="0" fontId="2" fillId="0" borderId="26" xfId="3" applyFont="1" applyFill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3" fontId="7" fillId="0" borderId="11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/>
    <xf numFmtId="0" fontId="13" fillId="0" borderId="25" xfId="0" applyNumberFormat="1" applyFont="1" applyFill="1" applyBorder="1" applyAlignment="1">
      <alignment horizontal="left" vertical="center" wrapText="1" indent="2"/>
    </xf>
    <xf numFmtId="4" fontId="13" fillId="0" borderId="11" xfId="0" applyNumberFormat="1" applyFont="1" applyFill="1" applyBorder="1" applyAlignment="1">
      <alignment horizontal="left" vertical="center" wrapText="1"/>
    </xf>
    <xf numFmtId="167" fontId="13" fillId="0" borderId="11" xfId="2" applyNumberFormat="1" applyFont="1" applyFill="1" applyBorder="1" applyAlignment="1">
      <alignment horizontal="right" vertical="center" indent="1"/>
    </xf>
    <xf numFmtId="0" fontId="13" fillId="0" borderId="25" xfId="0" applyNumberFormat="1" applyFont="1" applyFill="1" applyBorder="1" applyAlignment="1">
      <alignment horizontal="left" vertical="center" wrapText="1" indent="4"/>
    </xf>
    <xf numFmtId="0" fontId="7" fillId="0" borderId="25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left" vertical="center" wrapText="1"/>
    </xf>
    <xf numFmtId="167" fontId="7" fillId="0" borderId="11" xfId="2" applyNumberFormat="1" applyFont="1" applyFill="1" applyBorder="1" applyAlignment="1">
      <alignment horizontal="right" vertical="center" indent="1"/>
    </xf>
    <xf numFmtId="0" fontId="1" fillId="0" borderId="28" xfId="3" applyFont="1" applyBorder="1" applyAlignment="1">
      <alignment horizontal="center"/>
    </xf>
    <xf numFmtId="0" fontId="1" fillId="0" borderId="26" xfId="3" applyFont="1" applyFill="1" applyBorder="1"/>
    <xf numFmtId="166" fontId="5" fillId="0" borderId="28" xfId="3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right" wrapText="1"/>
    </xf>
    <xf numFmtId="0" fontId="13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5">
    <cellStyle name="Euro" xfId="1"/>
    <cellStyle name="Millares" xfId="2" builtinId="3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58</xdr:row>
      <xdr:rowOff>114300</xdr:rowOff>
    </xdr:from>
    <xdr:to>
      <xdr:col>8</xdr:col>
      <xdr:colOff>476250</xdr:colOff>
      <xdr:row>67</xdr:row>
      <xdr:rowOff>142875</xdr:rowOff>
    </xdr:to>
    <xdr:sp macro="" textlink="">
      <xdr:nvSpPr>
        <xdr:cNvPr id="2" name="1 CuadroTexto"/>
        <xdr:cNvSpPr txBox="1"/>
      </xdr:nvSpPr>
      <xdr:spPr>
        <a:xfrm>
          <a:off x="5029200" y="10191750"/>
          <a:ext cx="349567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C.P. LUCIA  IVETTE YANEZ QUINTANAR</a:t>
          </a:r>
        </a:p>
        <a:p>
          <a:pPr algn="ctr"/>
          <a:r>
            <a:rPr lang="es-MX" sz="1100" b="0">
              <a:ln>
                <a:noFill/>
              </a:ln>
            </a:rPr>
            <a:t>Dirección de Planeación y Administración</a:t>
          </a:r>
        </a:p>
      </xdr:txBody>
    </xdr:sp>
    <xdr:clientData/>
  </xdr:twoCellAnchor>
  <xdr:twoCellAnchor>
    <xdr:from>
      <xdr:col>0</xdr:col>
      <xdr:colOff>0</xdr:colOff>
      <xdr:row>58</xdr:row>
      <xdr:rowOff>123825</xdr:rowOff>
    </xdr:from>
    <xdr:to>
      <xdr:col>3</xdr:col>
      <xdr:colOff>352425</xdr:colOff>
      <xdr:row>67</xdr:row>
      <xdr:rowOff>152400</xdr:rowOff>
    </xdr:to>
    <xdr:sp macro="" textlink="">
      <xdr:nvSpPr>
        <xdr:cNvPr id="3" name="2 CuadroTexto"/>
        <xdr:cNvSpPr txBox="1"/>
      </xdr:nvSpPr>
      <xdr:spPr>
        <a:xfrm>
          <a:off x="0" y="10201275"/>
          <a:ext cx="349567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LIC.</a:t>
          </a:r>
          <a:r>
            <a:rPr lang="es-MX" sz="1100" b="1" baseline="0">
              <a:ln>
                <a:noFill/>
              </a:ln>
            </a:rPr>
            <a:t> JULIO CESAR GUTIÉRREZ ACUÑA</a:t>
          </a:r>
          <a:endParaRPr lang="es-MX" sz="1100" b="1">
            <a:ln>
              <a:noFill/>
            </a:ln>
          </a:endParaRPr>
        </a:p>
        <a:p>
          <a:pPr algn="ctr"/>
          <a:r>
            <a:rPr lang="es-MX" sz="1100" b="0">
              <a:ln>
                <a:noFill/>
              </a:ln>
            </a:rPr>
            <a:t>Dirección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161925</xdr:rowOff>
    </xdr:from>
    <xdr:to>
      <xdr:col>1</xdr:col>
      <xdr:colOff>2057399</xdr:colOff>
      <xdr:row>180</xdr:row>
      <xdr:rowOff>123825</xdr:rowOff>
    </xdr:to>
    <xdr:sp macro="" textlink="">
      <xdr:nvSpPr>
        <xdr:cNvPr id="2" name="1 CuadroTexto"/>
        <xdr:cNvSpPr txBox="1"/>
      </xdr:nvSpPr>
      <xdr:spPr>
        <a:xfrm>
          <a:off x="0" y="33261300"/>
          <a:ext cx="3000374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C.P.</a:t>
          </a:r>
          <a:r>
            <a:rPr lang="es-MX" sz="1100" b="1" baseline="0"/>
            <a:t> LUCIA IVETTE YANEZ QUINTANAR</a:t>
          </a:r>
        </a:p>
        <a:p>
          <a:pPr algn="ctr"/>
          <a:r>
            <a:rPr lang="es-MX" sz="1100" b="0" baseline="0"/>
            <a:t>Directora de Planeación y Administración</a:t>
          </a:r>
          <a:endParaRPr lang="es-MX" sz="1100" b="0"/>
        </a:p>
        <a:p>
          <a:endParaRPr lang="es-MX" sz="1100"/>
        </a:p>
      </xdr:txBody>
    </xdr:sp>
    <xdr:clientData/>
  </xdr:twoCellAnchor>
  <xdr:twoCellAnchor>
    <xdr:from>
      <xdr:col>3</xdr:col>
      <xdr:colOff>342900</xdr:colOff>
      <xdr:row>176</xdr:row>
      <xdr:rowOff>19051</xdr:rowOff>
    </xdr:from>
    <xdr:to>
      <xdr:col>7</xdr:col>
      <xdr:colOff>874712</xdr:colOff>
      <xdr:row>180</xdr:row>
      <xdr:rowOff>123825</xdr:rowOff>
    </xdr:to>
    <xdr:sp macro="" textlink="">
      <xdr:nvSpPr>
        <xdr:cNvPr id="3" name="2 CuadroTexto"/>
        <xdr:cNvSpPr txBox="1"/>
      </xdr:nvSpPr>
      <xdr:spPr>
        <a:xfrm>
          <a:off x="4572000" y="33289876"/>
          <a:ext cx="4198937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GUTIÉRREZ ACUÑA</a:t>
          </a: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11" workbookViewId="0">
      <selection activeCell="K30" sqref="K30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0" max="11" width="11.42578125" customWidth="1"/>
    <col min="12" max="12" width="15.5703125" customWidth="1"/>
    <col min="13" max="14" width="15.85546875" hidden="1" customWidth="1"/>
    <col min="15" max="15" width="15.85546875" customWidth="1"/>
  </cols>
  <sheetData>
    <row r="1" spans="1:15">
      <c r="A1" s="31"/>
      <c r="B1" s="31"/>
      <c r="C1" s="31"/>
      <c r="D1" s="31"/>
      <c r="E1" s="31"/>
      <c r="F1" s="31"/>
      <c r="G1" s="31"/>
      <c r="H1" s="31"/>
      <c r="I1" s="32" t="s">
        <v>13</v>
      </c>
      <c r="M1" s="31"/>
    </row>
    <row r="2" spans="1:15">
      <c r="A2" s="164" t="s">
        <v>24</v>
      </c>
      <c r="B2" s="164"/>
      <c r="C2" s="164"/>
      <c r="D2" s="164"/>
      <c r="E2" s="164"/>
      <c r="F2" s="164"/>
      <c r="G2" s="164"/>
      <c r="H2" s="164"/>
      <c r="I2" s="164"/>
    </row>
    <row r="3" spans="1:15">
      <c r="A3" s="164" t="s">
        <v>11</v>
      </c>
      <c r="B3" s="164"/>
      <c r="C3" s="164"/>
      <c r="D3" s="164"/>
      <c r="E3" s="164"/>
      <c r="F3" s="164"/>
      <c r="G3" s="164"/>
      <c r="H3" s="164"/>
      <c r="I3" s="164"/>
    </row>
    <row r="4" spans="1:15">
      <c r="A4" s="164" t="s">
        <v>7</v>
      </c>
      <c r="B4" s="164"/>
      <c r="C4" s="164"/>
      <c r="D4" s="164"/>
      <c r="E4" s="164"/>
      <c r="F4" s="164"/>
      <c r="G4" s="164"/>
      <c r="H4" s="164"/>
      <c r="I4" s="164"/>
    </row>
    <row r="5" spans="1:15">
      <c r="A5" s="33"/>
      <c r="B5" s="33"/>
      <c r="C5" s="33"/>
      <c r="D5" s="33"/>
      <c r="E5" s="47"/>
      <c r="F5" s="47"/>
      <c r="G5" s="47"/>
      <c r="H5" s="33"/>
      <c r="I5" s="33"/>
      <c r="M5" s="128"/>
    </row>
    <row r="6" spans="1:15" ht="13.5" customHeight="1" thickBot="1">
      <c r="A6" s="34"/>
      <c r="B6" s="31"/>
      <c r="C6" s="31"/>
      <c r="D6" s="173" t="s">
        <v>180</v>
      </c>
      <c r="E6" s="173"/>
      <c r="F6" s="173"/>
      <c r="G6" s="173"/>
      <c r="H6" s="173"/>
      <c r="I6" s="173"/>
    </row>
    <row r="7" spans="1:15" ht="14.25" thickTop="1" thickBot="1">
      <c r="A7" s="169" t="s">
        <v>25</v>
      </c>
      <c r="B7" s="170"/>
      <c r="C7" s="170"/>
      <c r="D7" s="170"/>
      <c r="E7" s="170"/>
      <c r="F7" s="170"/>
      <c r="G7" s="170"/>
      <c r="H7" s="170"/>
      <c r="I7" s="171"/>
    </row>
    <row r="8" spans="1:15" ht="15.75" customHeight="1" thickTop="1">
      <c r="A8" s="1"/>
      <c r="B8" s="4"/>
      <c r="C8" s="4"/>
      <c r="D8" s="4"/>
      <c r="E8" s="4"/>
      <c r="F8" s="4"/>
      <c r="G8" s="4"/>
      <c r="H8" s="4"/>
      <c r="I8" s="4"/>
      <c r="M8" s="4"/>
    </row>
    <row r="9" spans="1:15">
      <c r="A9" s="2" t="s">
        <v>4</v>
      </c>
      <c r="D9" s="7"/>
      <c r="E9" s="7"/>
      <c r="F9" s="7"/>
      <c r="G9" s="7"/>
      <c r="H9" s="1"/>
      <c r="M9" s="1"/>
    </row>
    <row r="10" spans="1:15">
      <c r="A10" s="167" t="s">
        <v>0</v>
      </c>
      <c r="B10" s="165" t="s">
        <v>170</v>
      </c>
      <c r="C10" s="165" t="s">
        <v>171</v>
      </c>
      <c r="D10" s="48" t="s">
        <v>174</v>
      </c>
      <c r="E10" s="11"/>
      <c r="F10" s="11"/>
      <c r="G10" s="11"/>
      <c r="H10" s="12"/>
      <c r="I10" s="167" t="s">
        <v>17</v>
      </c>
      <c r="M10" s="12"/>
    </row>
    <row r="11" spans="1:15" ht="34.5" customHeight="1">
      <c r="A11" s="168"/>
      <c r="B11" s="166"/>
      <c r="C11" s="166"/>
      <c r="D11" s="150" t="s">
        <v>177</v>
      </c>
      <c r="E11" s="150" t="s">
        <v>178</v>
      </c>
      <c r="F11" s="150" t="s">
        <v>179</v>
      </c>
      <c r="G11" s="151" t="s">
        <v>172</v>
      </c>
      <c r="H11" s="150" t="s">
        <v>1</v>
      </c>
      <c r="I11" s="168"/>
      <c r="M11" s="13" t="s">
        <v>1</v>
      </c>
    </row>
    <row r="12" spans="1:15" ht="26.25" customHeight="1">
      <c r="A12" s="49" t="s">
        <v>38</v>
      </c>
      <c r="B12" s="14"/>
      <c r="C12" s="15"/>
      <c r="D12" s="152">
        <v>1054419.28</v>
      </c>
      <c r="E12" s="152">
        <v>1346943.81</v>
      </c>
      <c r="F12" s="152">
        <v>1566166.96</v>
      </c>
      <c r="G12" s="16"/>
      <c r="H12" s="16"/>
      <c r="I12" s="17"/>
      <c r="M12" s="16"/>
    </row>
    <row r="13" spans="1:15" ht="17.100000000000001" customHeight="1">
      <c r="A13" s="18" t="s">
        <v>21</v>
      </c>
      <c r="B13" s="38">
        <v>0</v>
      </c>
      <c r="C13" s="38">
        <v>1150000</v>
      </c>
      <c r="D13" s="38">
        <v>0</v>
      </c>
      <c r="E13" s="38">
        <v>750000</v>
      </c>
      <c r="F13" s="38">
        <v>400000</v>
      </c>
      <c r="G13" s="38">
        <f>SUM(D13:F13)</f>
        <v>1150000</v>
      </c>
      <c r="H13" s="38">
        <f>M13+G13</f>
        <v>1150000</v>
      </c>
      <c r="I13" s="61">
        <v>0</v>
      </c>
      <c r="J13" s="28"/>
      <c r="K13" s="28"/>
      <c r="M13" s="139">
        <v>0</v>
      </c>
    </row>
    <row r="14" spans="1:15" ht="17.100000000000001" customHeight="1">
      <c r="A14" s="20" t="s">
        <v>22</v>
      </c>
      <c r="B14" s="38">
        <v>27857000</v>
      </c>
      <c r="C14" s="38">
        <v>28047000</v>
      </c>
      <c r="D14" s="38">
        <v>1647779.83</v>
      </c>
      <c r="E14" s="38">
        <v>1362259.16</v>
      </c>
      <c r="F14" s="38">
        <v>1361377.19</v>
      </c>
      <c r="G14" s="38">
        <f t="shared" ref="G14:G16" si="0">SUM(D14:F14)</f>
        <v>4371416.18</v>
      </c>
      <c r="H14" s="38">
        <f t="shared" ref="H14:H16" si="1">M14+G14</f>
        <v>11521222.83</v>
      </c>
      <c r="I14" s="61">
        <f t="shared" ref="I14:I15" si="2">H14*100/B14</f>
        <v>41.358447894604588</v>
      </c>
      <c r="J14" s="28"/>
      <c r="K14" s="28"/>
      <c r="M14" s="139">
        <v>7149806.6500000004</v>
      </c>
    </row>
    <row r="15" spans="1:15" ht="17.100000000000001" customHeight="1">
      <c r="A15" s="19" t="s">
        <v>2</v>
      </c>
      <c r="B15" s="62">
        <v>12000</v>
      </c>
      <c r="C15" s="62">
        <v>12000</v>
      </c>
      <c r="D15" s="38">
        <v>0</v>
      </c>
      <c r="E15" s="38">
        <v>0</v>
      </c>
      <c r="F15" s="38">
        <v>0</v>
      </c>
      <c r="G15" s="38">
        <f t="shared" si="0"/>
        <v>0</v>
      </c>
      <c r="H15" s="38">
        <f t="shared" si="1"/>
        <v>0</v>
      </c>
      <c r="I15" s="61">
        <f t="shared" si="2"/>
        <v>0</v>
      </c>
      <c r="J15" s="28"/>
      <c r="K15" s="28"/>
      <c r="L15" s="44"/>
      <c r="M15" s="139">
        <v>0</v>
      </c>
      <c r="N15" s="44"/>
      <c r="O15" s="44"/>
    </row>
    <row r="16" spans="1:15" ht="17.100000000000001" customHeight="1">
      <c r="A16" s="21" t="s">
        <v>6</v>
      </c>
      <c r="B16" s="39">
        <v>0</v>
      </c>
      <c r="C16" s="39">
        <v>1075749.9099999999</v>
      </c>
      <c r="D16" s="39">
        <v>540058.92000000004</v>
      </c>
      <c r="E16" s="39">
        <v>0</v>
      </c>
      <c r="F16" s="39">
        <v>154712.5</v>
      </c>
      <c r="G16" s="39">
        <f t="shared" si="0"/>
        <v>694771.42</v>
      </c>
      <c r="H16" s="39">
        <f t="shared" si="1"/>
        <v>1075749.9100000001</v>
      </c>
      <c r="I16" s="63">
        <v>0</v>
      </c>
      <c r="L16" s="44"/>
      <c r="M16" s="140">
        <v>380978.49</v>
      </c>
      <c r="N16" s="44"/>
      <c r="O16" s="44"/>
    </row>
    <row r="17" spans="1:15" ht="8.25" customHeight="1">
      <c r="A17" s="23"/>
      <c r="B17" s="64"/>
      <c r="C17" s="64"/>
      <c r="D17" s="64"/>
      <c r="E17" s="64"/>
      <c r="F17" s="64"/>
      <c r="G17" s="64"/>
      <c r="H17" s="64"/>
      <c r="I17" s="65"/>
      <c r="L17" s="44"/>
      <c r="M17" s="141"/>
      <c r="N17" s="44"/>
      <c r="O17" s="44"/>
    </row>
    <row r="18" spans="1:15">
      <c r="A18" s="29" t="s">
        <v>3</v>
      </c>
      <c r="B18" s="45">
        <f>SUM(B13:B16)</f>
        <v>27869000</v>
      </c>
      <c r="C18" s="45">
        <f>SUM(C13:C16)</f>
        <v>30284749.91</v>
      </c>
      <c r="D18" s="45">
        <f>SUM(D12:D17)</f>
        <v>3242258.0300000003</v>
      </c>
      <c r="E18" s="45">
        <f t="shared" ref="E18" si="3">SUM(E12:E17)</f>
        <v>3459202.9699999997</v>
      </c>
      <c r="F18" s="45">
        <f>SUM(F12:F17)</f>
        <v>3482256.65</v>
      </c>
      <c r="G18" s="45">
        <f>SUM(G13:G17)</f>
        <v>6216187.5999999996</v>
      </c>
      <c r="H18" s="45">
        <f>SUM(H13:H16)</f>
        <v>13746972.74</v>
      </c>
      <c r="I18" s="66">
        <f t="shared" ref="I18" si="4">H18*100/B18</f>
        <v>49.327111629409018</v>
      </c>
      <c r="L18" s="44"/>
      <c r="M18" s="130">
        <v>7530785.1400000006</v>
      </c>
      <c r="N18" s="44"/>
      <c r="O18" s="44"/>
    </row>
    <row r="19" spans="1:15" ht="12" customHeight="1">
      <c r="A19" s="10"/>
      <c r="B19" s="10"/>
      <c r="C19" s="10"/>
      <c r="D19" s="10"/>
      <c r="E19" s="10"/>
      <c r="F19" s="10"/>
      <c r="G19" s="10"/>
      <c r="H19" s="10"/>
      <c r="I19" s="10"/>
      <c r="L19" s="44"/>
      <c r="M19" s="142"/>
      <c r="N19" s="44"/>
      <c r="O19" s="44"/>
    </row>
    <row r="20" spans="1:15">
      <c r="A20" s="2" t="s">
        <v>20</v>
      </c>
      <c r="B20" s="10"/>
      <c r="C20" s="10"/>
      <c r="D20" s="10"/>
      <c r="E20" s="10"/>
      <c r="F20" s="10" t="s">
        <v>16</v>
      </c>
      <c r="G20" s="10"/>
      <c r="H20" s="10"/>
      <c r="I20" s="10"/>
      <c r="K20" s="28"/>
      <c r="L20" s="44"/>
      <c r="M20" s="142"/>
      <c r="N20" s="44"/>
      <c r="O20" s="44"/>
    </row>
    <row r="21" spans="1:15" ht="12.75" customHeight="1">
      <c r="A21" s="167" t="s">
        <v>0</v>
      </c>
      <c r="B21" s="165" t="s">
        <v>170</v>
      </c>
      <c r="C21" s="165" t="s">
        <v>171</v>
      </c>
      <c r="D21" s="48" t="s">
        <v>175</v>
      </c>
      <c r="E21" s="11"/>
      <c r="F21" s="11"/>
      <c r="G21" s="11"/>
      <c r="H21" s="12"/>
      <c r="I21" s="167" t="s">
        <v>18</v>
      </c>
      <c r="L21" s="44"/>
      <c r="M21" s="143"/>
      <c r="N21" s="44"/>
      <c r="O21" s="44"/>
    </row>
    <row r="22" spans="1:15" ht="36.75" customHeight="1">
      <c r="A22" s="172"/>
      <c r="B22" s="166"/>
      <c r="C22" s="166"/>
      <c r="D22" s="150" t="s">
        <v>177</v>
      </c>
      <c r="E22" s="150" t="s">
        <v>178</v>
      </c>
      <c r="F22" s="150" t="s">
        <v>179</v>
      </c>
      <c r="G22" s="151" t="s">
        <v>173</v>
      </c>
      <c r="H22" s="150" t="s">
        <v>1</v>
      </c>
      <c r="I22" s="168"/>
      <c r="M22" s="144" t="s">
        <v>1</v>
      </c>
    </row>
    <row r="23" spans="1:15" ht="17.100000000000001" customHeight="1">
      <c r="A23" s="24" t="s">
        <v>5</v>
      </c>
      <c r="B23" s="24"/>
      <c r="C23" s="24"/>
      <c r="D23" s="24"/>
      <c r="E23" s="24"/>
      <c r="F23" s="24"/>
      <c r="G23" s="24"/>
      <c r="H23" s="24"/>
      <c r="I23" s="24"/>
      <c r="M23" s="145"/>
    </row>
    <row r="24" spans="1:15" ht="17.100000000000001" customHeight="1">
      <c r="A24" s="18">
        <v>1000</v>
      </c>
      <c r="B24" s="25">
        <v>10857000</v>
      </c>
      <c r="C24" s="25">
        <v>10857000</v>
      </c>
      <c r="D24" s="25">
        <v>958834.19</v>
      </c>
      <c r="E24" s="25">
        <v>859423.01</v>
      </c>
      <c r="F24" s="25">
        <v>856942.48</v>
      </c>
      <c r="G24" s="25">
        <f>SUM(D24:F24)</f>
        <v>2675199.6799999997</v>
      </c>
      <c r="H24" s="38">
        <f t="shared" ref="H24:H28" si="5">M24+G24</f>
        <v>7957498.2799999993</v>
      </c>
      <c r="I24" s="35">
        <f>H24*100/B24</f>
        <v>73.293711706732978</v>
      </c>
      <c r="J24" s="43"/>
      <c r="K24" s="46"/>
      <c r="M24" s="139">
        <v>5282298.5999999996</v>
      </c>
    </row>
    <row r="25" spans="1:15" ht="17.100000000000001" customHeight="1">
      <c r="A25" s="18">
        <v>2000</v>
      </c>
      <c r="B25" s="25">
        <v>1837867</v>
      </c>
      <c r="C25" s="25">
        <v>2016805</v>
      </c>
      <c r="D25" s="25">
        <v>65088.84</v>
      </c>
      <c r="E25" s="25">
        <v>191667.6</v>
      </c>
      <c r="F25" s="25">
        <v>54361.04</v>
      </c>
      <c r="G25" s="25">
        <f t="shared" ref="G25:G28" si="6">SUM(D25:F25)</f>
        <v>311117.48</v>
      </c>
      <c r="H25" s="38">
        <f t="shared" si="5"/>
        <v>681516.95</v>
      </c>
      <c r="I25" s="35">
        <f>H25*100/B25</f>
        <v>37.081951523151567</v>
      </c>
      <c r="M25" s="139">
        <v>370399.47</v>
      </c>
    </row>
    <row r="26" spans="1:15" ht="17.100000000000001" customHeight="1">
      <c r="A26" s="18">
        <v>3000</v>
      </c>
      <c r="B26" s="25">
        <v>8510030</v>
      </c>
      <c r="C26" s="25">
        <v>10091344.84</v>
      </c>
      <c r="D26" s="25">
        <v>257954.58</v>
      </c>
      <c r="E26" s="25">
        <v>688617.25</v>
      </c>
      <c r="F26" s="25">
        <v>373935.93</v>
      </c>
      <c r="G26" s="25">
        <f t="shared" si="6"/>
        <v>1320507.76</v>
      </c>
      <c r="H26" s="38">
        <f t="shared" si="5"/>
        <v>2513663.75</v>
      </c>
      <c r="I26" s="35">
        <f>H26*100/B26</f>
        <v>29.537660266767567</v>
      </c>
      <c r="M26" s="139">
        <v>1193155.99</v>
      </c>
    </row>
    <row r="27" spans="1:15" ht="17.100000000000001" customHeight="1">
      <c r="A27" s="18">
        <v>4000</v>
      </c>
      <c r="B27" s="25">
        <v>6450000</v>
      </c>
      <c r="C27" s="25">
        <v>7040000</v>
      </c>
      <c r="D27" s="25">
        <v>70960</v>
      </c>
      <c r="E27" s="25">
        <v>141863.99</v>
      </c>
      <c r="F27" s="25">
        <v>173492.76</v>
      </c>
      <c r="G27" s="25">
        <f t="shared" si="6"/>
        <v>386316.75</v>
      </c>
      <c r="H27" s="38">
        <f t="shared" si="5"/>
        <v>982816.75</v>
      </c>
      <c r="I27" s="35">
        <f>H27*100/B27</f>
        <v>15.237468992248061</v>
      </c>
      <c r="M27" s="139">
        <v>596500</v>
      </c>
    </row>
    <row r="28" spans="1:15" ht="17.100000000000001" customHeight="1">
      <c r="A28" s="18">
        <v>5000</v>
      </c>
      <c r="B28" s="25">
        <v>214103</v>
      </c>
      <c r="C28" s="25">
        <v>279600</v>
      </c>
      <c r="D28" s="25">
        <v>0</v>
      </c>
      <c r="E28" s="25">
        <v>0</v>
      </c>
      <c r="F28" s="25">
        <v>0</v>
      </c>
      <c r="G28" s="25">
        <f t="shared" si="6"/>
        <v>0</v>
      </c>
      <c r="H28" s="38">
        <f t="shared" si="5"/>
        <v>64620.06</v>
      </c>
      <c r="I28" s="35">
        <v>0</v>
      </c>
      <c r="M28" s="139">
        <v>64620.06</v>
      </c>
    </row>
    <row r="29" spans="1:15" ht="17.100000000000001" customHeight="1">
      <c r="A29" s="18">
        <v>6000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38">
        <f t="shared" ref="H29" si="7">M29+G29</f>
        <v>0</v>
      </c>
      <c r="I29" s="35">
        <v>0</v>
      </c>
      <c r="M29" s="139">
        <v>0</v>
      </c>
    </row>
    <row r="30" spans="1:15" ht="17.100000000000001" customHeight="1">
      <c r="A30" s="19">
        <v>7000</v>
      </c>
      <c r="B30" s="19"/>
      <c r="C30" s="19"/>
      <c r="D30" s="19"/>
      <c r="E30" s="19"/>
      <c r="F30" s="19"/>
      <c r="G30" s="19"/>
      <c r="H30" s="19"/>
      <c r="I30" s="19"/>
      <c r="M30" s="146"/>
    </row>
    <row r="31" spans="1:15" ht="17.100000000000001" customHeight="1">
      <c r="A31" s="19">
        <v>8000</v>
      </c>
      <c r="B31" s="19"/>
      <c r="C31" s="19"/>
      <c r="D31" s="19"/>
      <c r="E31" s="19"/>
      <c r="F31" s="19"/>
      <c r="G31" s="19"/>
      <c r="H31" s="19"/>
      <c r="I31" s="19"/>
      <c r="M31" s="146"/>
    </row>
    <row r="32" spans="1:15" ht="17.100000000000001" customHeight="1">
      <c r="A32" s="22">
        <v>9000</v>
      </c>
      <c r="B32" s="22"/>
      <c r="C32" s="22"/>
      <c r="D32" s="22"/>
      <c r="E32" s="22"/>
      <c r="F32" s="22"/>
      <c r="G32" s="22"/>
      <c r="H32" s="22"/>
      <c r="I32" s="22"/>
      <c r="M32" s="147"/>
    </row>
    <row r="33" spans="1:13" ht="9" customHeight="1">
      <c r="A33" s="10"/>
      <c r="B33" s="10"/>
      <c r="C33" s="10"/>
      <c r="D33" s="10"/>
      <c r="E33" s="10"/>
      <c r="F33" s="10"/>
      <c r="G33" s="10"/>
      <c r="H33" s="10"/>
      <c r="I33" s="10"/>
      <c r="M33" s="142"/>
    </row>
    <row r="34" spans="1:13" ht="14.25">
      <c r="A34" s="29" t="s">
        <v>3</v>
      </c>
      <c r="B34" s="30">
        <f>SUM(B24:B33)</f>
        <v>27869000</v>
      </c>
      <c r="C34" s="30">
        <f t="shared" ref="C34:H34" si="8">SUM(C24:C33)</f>
        <v>30284749.84</v>
      </c>
      <c r="D34" s="45">
        <f>SUM(D23:D32)</f>
        <v>1352837.6099999999</v>
      </c>
      <c r="E34" s="45">
        <f>SUM(E23:E32)</f>
        <v>1881571.85</v>
      </c>
      <c r="F34" s="45">
        <f>SUM(F23:F32)</f>
        <v>1458732.21</v>
      </c>
      <c r="G34" s="45">
        <f>SUM(D34:F34)</f>
        <v>4693141.67</v>
      </c>
      <c r="H34" s="30">
        <f t="shared" si="8"/>
        <v>12200115.789999999</v>
      </c>
      <c r="I34" s="36">
        <f>H34*100/B34</f>
        <v>43.776654311241884</v>
      </c>
      <c r="M34" s="148">
        <v>7506974.1199999992</v>
      </c>
    </row>
    <row r="35" spans="1:13" ht="14.25">
      <c r="A35" s="40"/>
      <c r="B35" s="41"/>
      <c r="C35" s="41"/>
      <c r="D35" s="41"/>
      <c r="E35" s="41"/>
      <c r="F35" s="41"/>
      <c r="G35" s="41"/>
      <c r="H35" s="41"/>
      <c r="I35" s="42"/>
      <c r="M35" s="41"/>
    </row>
    <row r="36" spans="1:13" s="31" customFormat="1">
      <c r="A36" s="129" t="s">
        <v>149</v>
      </c>
      <c r="B36" s="130"/>
      <c r="C36" s="130"/>
      <c r="D36" s="153">
        <f>+D18-D34</f>
        <v>1889420.4200000004</v>
      </c>
      <c r="E36" s="153">
        <f>+E18-E34</f>
        <v>1577631.1199999996</v>
      </c>
      <c r="F36" s="153">
        <f>+F18-F34</f>
        <v>2023524.44</v>
      </c>
      <c r="G36" s="153">
        <f>+G18-G34</f>
        <v>1523045.9299999997</v>
      </c>
      <c r="H36" s="153">
        <f>+H18-H34</f>
        <v>1546856.9500000011</v>
      </c>
      <c r="I36" s="129"/>
      <c r="M36" s="131">
        <v>23811.020000001416</v>
      </c>
    </row>
    <row r="37" spans="1:13">
      <c r="A37" s="9"/>
      <c r="B37" s="9"/>
      <c r="C37" s="9"/>
      <c r="D37" s="9"/>
      <c r="E37" s="9"/>
      <c r="F37" s="9"/>
      <c r="G37" s="9"/>
      <c r="H37" s="9"/>
      <c r="I37" s="9"/>
      <c r="M37" s="9"/>
    </row>
    <row r="39" spans="1:13">
      <c r="A39" s="2" t="s">
        <v>19</v>
      </c>
      <c r="B39" s="10"/>
      <c r="C39" s="10"/>
      <c r="D39" s="10"/>
      <c r="E39" s="10"/>
      <c r="F39" s="10"/>
      <c r="G39" s="10"/>
      <c r="H39" s="10"/>
      <c r="I39" s="10"/>
      <c r="M39" s="10"/>
    </row>
    <row r="40" spans="1:13" ht="12.75" customHeight="1">
      <c r="A40" s="167" t="s">
        <v>0</v>
      </c>
      <c r="B40" s="165" t="s">
        <v>170</v>
      </c>
      <c r="C40" s="165" t="s">
        <v>171</v>
      </c>
      <c r="D40" s="48" t="s">
        <v>175</v>
      </c>
      <c r="E40" s="11"/>
      <c r="F40" s="11"/>
      <c r="G40" s="11"/>
      <c r="H40" s="12"/>
      <c r="I40" s="167" t="s">
        <v>18</v>
      </c>
      <c r="M40" s="12"/>
    </row>
    <row r="41" spans="1:13" ht="33.75">
      <c r="A41" s="172"/>
      <c r="B41" s="166"/>
      <c r="C41" s="166"/>
      <c r="D41" s="150" t="s">
        <v>177</v>
      </c>
      <c r="E41" s="150" t="s">
        <v>178</v>
      </c>
      <c r="F41" s="150" t="s">
        <v>179</v>
      </c>
      <c r="G41" s="151" t="s">
        <v>173</v>
      </c>
      <c r="H41" s="150" t="s">
        <v>1</v>
      </c>
      <c r="I41" s="168"/>
      <c r="M41" s="13" t="s">
        <v>1</v>
      </c>
    </row>
    <row r="42" spans="1:13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M42" s="24"/>
    </row>
    <row r="43" spans="1:13">
      <c r="A43" s="19">
        <v>1000</v>
      </c>
      <c r="B43" s="25">
        <v>0</v>
      </c>
      <c r="C43" s="25">
        <v>0</v>
      </c>
      <c r="D43" s="25">
        <f>H43-M43</f>
        <v>0</v>
      </c>
      <c r="E43" s="25">
        <f t="shared" ref="E43:F44" si="9">I43-N43</f>
        <v>0</v>
      </c>
      <c r="F43" s="25">
        <f t="shared" si="9"/>
        <v>0</v>
      </c>
      <c r="G43" s="25">
        <f>SUM(D43:F43)</f>
        <v>0</v>
      </c>
      <c r="H43" s="25">
        <v>0</v>
      </c>
      <c r="I43" s="19">
        <v>0</v>
      </c>
      <c r="J43" s="28"/>
      <c r="K43" s="28"/>
      <c r="M43" s="25">
        <v>0</v>
      </c>
    </row>
    <row r="44" spans="1:13">
      <c r="A44" s="19">
        <v>2000</v>
      </c>
      <c r="B44" s="25">
        <v>0</v>
      </c>
      <c r="C44" s="25">
        <v>0</v>
      </c>
      <c r="D44" s="25">
        <f>H44-M44</f>
        <v>0</v>
      </c>
      <c r="E44" s="25">
        <f t="shared" si="9"/>
        <v>0</v>
      </c>
      <c r="F44" s="25">
        <f t="shared" si="9"/>
        <v>0</v>
      </c>
      <c r="G44" s="25">
        <f t="shared" ref="G44:G47" si="10">SUM(D44:F44)</f>
        <v>0</v>
      </c>
      <c r="H44" s="25">
        <v>0</v>
      </c>
      <c r="I44" s="19">
        <v>0</v>
      </c>
      <c r="J44" s="28"/>
      <c r="K44" s="28"/>
      <c r="M44" s="25">
        <v>0</v>
      </c>
    </row>
    <row r="45" spans="1:13">
      <c r="A45" s="19">
        <v>3000</v>
      </c>
      <c r="B45" s="25">
        <v>12000</v>
      </c>
      <c r="C45" s="25">
        <v>0</v>
      </c>
      <c r="D45" s="25">
        <v>0</v>
      </c>
      <c r="E45" s="25">
        <v>0</v>
      </c>
      <c r="F45" s="25">
        <v>0</v>
      </c>
      <c r="G45" s="25">
        <f t="shared" si="10"/>
        <v>0</v>
      </c>
      <c r="H45" s="38">
        <f t="shared" ref="H45" si="11">M45+G45</f>
        <v>0</v>
      </c>
      <c r="I45" s="35">
        <f>H45*100/B45</f>
        <v>0</v>
      </c>
      <c r="J45" s="28"/>
      <c r="K45" s="28"/>
      <c r="M45" s="38">
        <v>0</v>
      </c>
    </row>
    <row r="46" spans="1:13">
      <c r="A46" s="19">
        <v>4000</v>
      </c>
      <c r="B46" s="25">
        <v>0</v>
      </c>
      <c r="C46" s="25">
        <v>0</v>
      </c>
      <c r="D46" s="25">
        <f>H46-M46</f>
        <v>0</v>
      </c>
      <c r="E46" s="25">
        <f t="shared" ref="E46:F47" si="12">I46-N46</f>
        <v>0</v>
      </c>
      <c r="F46" s="25">
        <f t="shared" si="12"/>
        <v>0</v>
      </c>
      <c r="G46" s="25">
        <f t="shared" si="10"/>
        <v>0</v>
      </c>
      <c r="H46" s="25">
        <v>0</v>
      </c>
      <c r="I46" s="19">
        <v>0</v>
      </c>
      <c r="J46" s="28"/>
      <c r="K46" s="28"/>
      <c r="M46" s="25">
        <v>0</v>
      </c>
    </row>
    <row r="47" spans="1:13">
      <c r="A47" s="19">
        <v>5000</v>
      </c>
      <c r="B47" s="25">
        <v>0</v>
      </c>
      <c r="C47" s="25">
        <v>0</v>
      </c>
      <c r="D47" s="25">
        <f>H47-M47</f>
        <v>0</v>
      </c>
      <c r="E47" s="25">
        <f t="shared" si="12"/>
        <v>0</v>
      </c>
      <c r="F47" s="25">
        <f t="shared" si="12"/>
        <v>0</v>
      </c>
      <c r="G47" s="25">
        <f t="shared" si="10"/>
        <v>0</v>
      </c>
      <c r="H47" s="25">
        <v>0</v>
      </c>
      <c r="I47" s="19">
        <v>0</v>
      </c>
      <c r="J47" s="28"/>
      <c r="K47" s="28"/>
      <c r="M47" s="25">
        <v>0</v>
      </c>
    </row>
    <row r="48" spans="1:13">
      <c r="A48" s="19">
        <v>6000</v>
      </c>
      <c r="B48" s="25"/>
      <c r="C48" s="25"/>
      <c r="D48" s="25"/>
      <c r="E48" s="25"/>
      <c r="F48" s="25"/>
      <c r="G48" s="25"/>
      <c r="H48" s="25"/>
      <c r="I48" s="19"/>
      <c r="M48" s="25"/>
    </row>
    <row r="49" spans="1:13">
      <c r="A49" s="19">
        <v>7000</v>
      </c>
      <c r="B49" s="25"/>
      <c r="C49" s="25"/>
      <c r="D49" s="25"/>
      <c r="E49" s="25"/>
      <c r="F49" s="25"/>
      <c r="G49" s="25"/>
      <c r="H49" s="25"/>
      <c r="I49" s="19"/>
      <c r="M49" s="25"/>
    </row>
    <row r="50" spans="1:13">
      <c r="A50" s="19">
        <v>8000</v>
      </c>
      <c r="B50" s="25"/>
      <c r="C50" s="25"/>
      <c r="D50" s="25"/>
      <c r="E50" s="25"/>
      <c r="F50" s="25"/>
      <c r="G50" s="25"/>
      <c r="H50" s="25"/>
      <c r="I50" s="19"/>
      <c r="M50" s="25"/>
    </row>
    <row r="51" spans="1:13">
      <c r="A51" s="22">
        <v>9000</v>
      </c>
      <c r="B51" s="26"/>
      <c r="C51" s="26"/>
      <c r="D51" s="26"/>
      <c r="E51" s="26"/>
      <c r="F51" s="26"/>
      <c r="G51" s="26"/>
      <c r="H51" s="26"/>
      <c r="I51" s="22"/>
      <c r="M51" s="26"/>
    </row>
    <row r="52" spans="1:13">
      <c r="A52" s="23"/>
      <c r="B52" s="27"/>
      <c r="C52" s="27"/>
      <c r="D52" s="27"/>
      <c r="E52" s="27"/>
      <c r="F52" s="27"/>
      <c r="G52" s="27"/>
      <c r="H52" s="27"/>
      <c r="I52" s="23"/>
      <c r="M52" s="27"/>
    </row>
    <row r="53" spans="1:13" ht="13.5" thickBot="1">
      <c r="A53" s="29" t="s">
        <v>3</v>
      </c>
      <c r="B53" s="30">
        <f>SUM(B43:B52)</f>
        <v>12000</v>
      </c>
      <c r="C53" s="30">
        <f t="shared" ref="C53:I53" si="13">SUM(C43:C52)</f>
        <v>0</v>
      </c>
      <c r="D53" s="30">
        <f t="shared" si="13"/>
        <v>0</v>
      </c>
      <c r="E53" s="30">
        <f t="shared" si="13"/>
        <v>0</v>
      </c>
      <c r="F53" s="30">
        <f t="shared" si="13"/>
        <v>0</v>
      </c>
      <c r="G53" s="30">
        <f t="shared" si="13"/>
        <v>0</v>
      </c>
      <c r="H53" s="30">
        <f t="shared" si="13"/>
        <v>0</v>
      </c>
      <c r="I53" s="37">
        <f t="shared" si="13"/>
        <v>0</v>
      </c>
      <c r="M53" s="30">
        <v>0</v>
      </c>
    </row>
    <row r="54" spans="1:13" ht="13.5" thickTop="1">
      <c r="A54" s="174" t="s">
        <v>23</v>
      </c>
      <c r="B54" s="175"/>
      <c r="C54" s="175"/>
      <c r="D54" s="175"/>
      <c r="E54" s="175"/>
      <c r="F54" s="175"/>
      <c r="G54" s="175"/>
      <c r="H54" s="175"/>
      <c r="I54" s="23"/>
    </row>
    <row r="56" spans="1:13">
      <c r="A56" s="8"/>
      <c r="B56" s="8"/>
      <c r="H56" s="8"/>
      <c r="I56" s="8"/>
      <c r="M56" s="8"/>
    </row>
    <row r="58" spans="1:13">
      <c r="A58" s="1"/>
    </row>
  </sheetData>
  <mergeCells count="18">
    <mergeCell ref="I40:I41"/>
    <mergeCell ref="I21:I22"/>
    <mergeCell ref="D6:I6"/>
    <mergeCell ref="A54:H54"/>
    <mergeCell ref="C10:C11"/>
    <mergeCell ref="A40:A41"/>
    <mergeCell ref="B40:B41"/>
    <mergeCell ref="C40:C41"/>
    <mergeCell ref="A2:I2"/>
    <mergeCell ref="A3:I3"/>
    <mergeCell ref="A4:I4"/>
    <mergeCell ref="B21:B22"/>
    <mergeCell ref="C21:C22"/>
    <mergeCell ref="A10:A11"/>
    <mergeCell ref="I10:I11"/>
    <mergeCell ref="B10:B11"/>
    <mergeCell ref="A7:I7"/>
    <mergeCell ref="A21:A22"/>
  </mergeCells>
  <phoneticPr fontId="0" type="noConversion"/>
  <printOptions horizontalCentered="1"/>
  <pageMargins left="0.47244094488188981" right="0.47244094488188981" top="0.47244094488188981" bottom="0.19685039370078741" header="0" footer="0"/>
  <pageSetup paperSiz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5"/>
  <sheetViews>
    <sheetView topLeftCell="C1" workbookViewId="0">
      <selection activeCell="L19" sqref="L19"/>
    </sheetView>
  </sheetViews>
  <sheetFormatPr baseColWidth="10" defaultRowHeight="12.75"/>
  <cols>
    <col min="1" max="1" width="14.140625" bestFit="1" customWidth="1"/>
    <col min="2" max="2" width="35.28515625" customWidth="1"/>
    <col min="3" max="3" width="14" style="110" customWidth="1"/>
    <col min="4" max="4" width="14.42578125" style="110" customWidth="1"/>
    <col min="5" max="5" width="15.7109375" style="110" customWidth="1"/>
    <col min="6" max="6" width="14.28515625" style="110" customWidth="1"/>
    <col min="7" max="7" width="10.5703125" style="111" customWidth="1"/>
    <col min="8" max="8" width="13.85546875" style="110" customWidth="1"/>
    <col min="9" max="9" width="11.85546875" customWidth="1"/>
    <col min="11" max="11" width="12" customWidth="1"/>
    <col min="12" max="12" width="13.28515625" customWidth="1"/>
    <col min="13" max="13" width="14.28515625" style="110" hidden="1" customWidth="1"/>
    <col min="14" max="14" width="13.42578125" hidden="1" customWidth="1"/>
    <col min="15" max="15" width="13.42578125" customWidth="1"/>
    <col min="16" max="16" width="12" customWidth="1"/>
  </cols>
  <sheetData>
    <row r="1" spans="1:13">
      <c r="A1" s="44"/>
      <c r="B1" s="44"/>
      <c r="C1" s="75"/>
      <c r="D1" s="75"/>
      <c r="E1" s="75"/>
      <c r="F1" s="75"/>
      <c r="G1" s="76"/>
      <c r="H1" s="77" t="s">
        <v>49</v>
      </c>
      <c r="M1" s="75"/>
    </row>
    <row r="2" spans="1:13" ht="15">
      <c r="A2" s="180" t="s">
        <v>24</v>
      </c>
      <c r="B2" s="180"/>
      <c r="C2" s="180"/>
      <c r="D2" s="180"/>
      <c r="E2" s="180"/>
      <c r="F2" s="180"/>
      <c r="G2" s="180"/>
      <c r="H2" s="180"/>
      <c r="M2"/>
    </row>
    <row r="3" spans="1:13">
      <c r="A3" s="181" t="s">
        <v>33</v>
      </c>
      <c r="B3" s="181"/>
      <c r="C3" s="181"/>
      <c r="D3" s="181"/>
      <c r="E3" s="181"/>
      <c r="F3" s="181"/>
      <c r="G3" s="181"/>
      <c r="H3" s="181"/>
      <c r="M3"/>
    </row>
    <row r="4" spans="1:13">
      <c r="A4" s="78"/>
      <c r="B4" s="78"/>
      <c r="C4" s="79"/>
      <c r="D4" s="79"/>
      <c r="E4" s="79"/>
      <c r="F4" s="79"/>
      <c r="G4" s="80"/>
      <c r="H4" s="79"/>
      <c r="M4" s="79"/>
    </row>
    <row r="5" spans="1:13" ht="12.75" customHeight="1">
      <c r="A5" s="182" t="s">
        <v>176</v>
      </c>
      <c r="B5" s="182"/>
      <c r="C5" s="182"/>
      <c r="D5" s="182"/>
      <c r="E5" s="182"/>
      <c r="F5" s="182"/>
      <c r="G5" s="182"/>
      <c r="H5" s="182"/>
      <c r="M5"/>
    </row>
    <row r="6" spans="1:13" ht="9.75" customHeight="1" thickBot="1">
      <c r="A6" s="81"/>
      <c r="B6" s="81"/>
      <c r="C6" s="81"/>
      <c r="D6" s="81"/>
      <c r="E6" s="81"/>
      <c r="F6" s="81"/>
      <c r="G6" s="81"/>
      <c r="H6" s="81"/>
      <c r="M6" s="81"/>
    </row>
    <row r="7" spans="1:13" ht="14.25" thickTop="1" thickBot="1">
      <c r="A7" s="183" t="s">
        <v>26</v>
      </c>
      <c r="B7" s="184"/>
      <c r="C7" s="184"/>
      <c r="D7" s="184"/>
      <c r="E7" s="184"/>
      <c r="F7" s="184"/>
      <c r="G7" s="184"/>
      <c r="H7" s="185"/>
      <c r="J7" s="53"/>
      <c r="M7"/>
    </row>
    <row r="8" spans="1:13" ht="10.5" customHeight="1" thickTop="1" thickBot="1">
      <c r="A8" s="82"/>
      <c r="B8" s="8"/>
      <c r="C8" s="186" t="s">
        <v>16</v>
      </c>
      <c r="D8" s="186"/>
      <c r="E8" s="186"/>
      <c r="F8" s="186"/>
      <c r="G8" s="83"/>
      <c r="H8" s="84"/>
      <c r="M8"/>
    </row>
    <row r="9" spans="1:13" s="85" customFormat="1" ht="30" customHeight="1" thickTop="1">
      <c r="A9" s="187" t="s">
        <v>50</v>
      </c>
      <c r="B9" s="189" t="s">
        <v>8</v>
      </c>
      <c r="C9" s="191" t="s">
        <v>9</v>
      </c>
      <c r="D9" s="191" t="s">
        <v>12</v>
      </c>
      <c r="E9" s="191" t="s">
        <v>51</v>
      </c>
      <c r="F9" s="176" t="s">
        <v>1</v>
      </c>
      <c r="G9" s="176"/>
      <c r="H9" s="177" t="s">
        <v>10</v>
      </c>
    </row>
    <row r="10" spans="1:13" s="85" customFormat="1" ht="15" customHeight="1" thickBot="1">
      <c r="A10" s="188"/>
      <c r="B10" s="190"/>
      <c r="C10" s="192"/>
      <c r="D10" s="192"/>
      <c r="E10" s="192"/>
      <c r="F10" s="86" t="s">
        <v>14</v>
      </c>
      <c r="G10" s="87" t="s">
        <v>15</v>
      </c>
      <c r="H10" s="178"/>
      <c r="I10" s="88"/>
      <c r="M10" s="86" t="s">
        <v>14</v>
      </c>
    </row>
    <row r="11" spans="1:13" s="94" customFormat="1" ht="12" thickTop="1">
      <c r="A11" s="89"/>
      <c r="B11" s="90"/>
      <c r="C11" s="91">
        <f>SUM(C12,C42,C82,C152,C161)</f>
        <v>27869000</v>
      </c>
      <c r="D11" s="91">
        <f>SUM(D12,D42,D82,D152,D161)</f>
        <v>30284749.84</v>
      </c>
      <c r="E11" s="91">
        <f>SUM(E12,E42,E82,E152,E161)</f>
        <v>4693141.67</v>
      </c>
      <c r="F11" s="91">
        <f>SUM(F12,F42,F82,F152,F161)</f>
        <v>12200115.59</v>
      </c>
      <c r="G11" s="92">
        <f t="shared" ref="G11:G24" si="0">+F11/D11</f>
        <v>0.4028468339496114</v>
      </c>
      <c r="H11" s="93">
        <f t="shared" ref="H11:H18" si="1">+D11-F11</f>
        <v>18084634.25</v>
      </c>
      <c r="K11" s="95"/>
      <c r="M11" s="91">
        <f>SUM(M12,M42,M82,M152,M161)</f>
        <v>7506973.9200000009</v>
      </c>
    </row>
    <row r="12" spans="1:13" s="94" customFormat="1" ht="11.25">
      <c r="A12" s="96">
        <v>1000</v>
      </c>
      <c r="B12" s="97" t="s">
        <v>52</v>
      </c>
      <c r="C12" s="98">
        <f>SUM(C13,C19,C25,C37)</f>
        <v>10857000</v>
      </c>
      <c r="D12" s="98">
        <f>SUM(D13,D19,D25,D37)</f>
        <v>10857000</v>
      </c>
      <c r="E12" s="98">
        <f>SUM(E13,E19,E25,E37)</f>
        <v>2675199.6799999997</v>
      </c>
      <c r="F12" s="98">
        <f>SUM(F13,F19,F25,F37)</f>
        <v>7957498.2299999995</v>
      </c>
      <c r="G12" s="99">
        <f t="shared" si="0"/>
        <v>0.73293711246200599</v>
      </c>
      <c r="H12" s="100">
        <f t="shared" si="1"/>
        <v>2899501.7700000005</v>
      </c>
      <c r="L12" s="101"/>
      <c r="M12" s="98">
        <f>SUM(M13,M19,M25,M37)</f>
        <v>5282298.5500000007</v>
      </c>
    </row>
    <row r="13" spans="1:13" s="94" customFormat="1" ht="22.5">
      <c r="A13" s="102">
        <v>1100</v>
      </c>
      <c r="B13" s="97" t="s">
        <v>53</v>
      </c>
      <c r="C13" s="98">
        <f>C14</f>
        <v>6559843</v>
      </c>
      <c r="D13" s="98">
        <f>D14</f>
        <v>6559843</v>
      </c>
      <c r="E13" s="98">
        <f t="shared" ref="E13:F13" si="2">E14</f>
        <v>1566022.64</v>
      </c>
      <c r="F13" s="98">
        <f t="shared" si="2"/>
        <v>4633215.9399999995</v>
      </c>
      <c r="G13" s="99">
        <f t="shared" si="0"/>
        <v>0.70629982150487436</v>
      </c>
      <c r="H13" s="100">
        <f t="shared" si="1"/>
        <v>1926627.0600000005</v>
      </c>
      <c r="L13" s="101"/>
      <c r="M13" s="98">
        <f t="shared" ref="M13" si="3">M14</f>
        <v>3067193.3000000003</v>
      </c>
    </row>
    <row r="14" spans="1:13" s="94" customFormat="1" ht="11.25">
      <c r="A14" s="103">
        <v>113</v>
      </c>
      <c r="B14" s="97" t="s">
        <v>54</v>
      </c>
      <c r="C14" s="98">
        <f>SUM(C15:C18)</f>
        <v>6559843</v>
      </c>
      <c r="D14" s="98">
        <f>SUM(D15:D18)</f>
        <v>6559843</v>
      </c>
      <c r="E14" s="98">
        <f>SUM(E15:E18)</f>
        <v>1566022.64</v>
      </c>
      <c r="F14" s="98">
        <f>SUM(F15:F18)</f>
        <v>4633215.9399999995</v>
      </c>
      <c r="G14" s="99">
        <f t="shared" si="0"/>
        <v>0.70629982150487436</v>
      </c>
      <c r="H14" s="100">
        <f t="shared" si="1"/>
        <v>1926627.0600000005</v>
      </c>
      <c r="L14" s="101"/>
      <c r="M14" s="98">
        <f>SUM(M15:M18)</f>
        <v>3067193.3000000003</v>
      </c>
    </row>
    <row r="15" spans="1:13" s="94" customFormat="1" ht="11.25">
      <c r="A15" s="104">
        <v>11301</v>
      </c>
      <c r="B15" s="105" t="s">
        <v>27</v>
      </c>
      <c r="C15" s="106">
        <v>1847448</v>
      </c>
      <c r="D15" s="106">
        <v>1847448</v>
      </c>
      <c r="E15" s="106">
        <f>F15-M15</f>
        <v>480944.1399999999</v>
      </c>
      <c r="F15" s="106">
        <v>1443700.67</v>
      </c>
      <c r="G15" s="107">
        <f t="shared" si="0"/>
        <v>0.78145672841671321</v>
      </c>
      <c r="H15" s="108">
        <f t="shared" si="1"/>
        <v>403747.33000000007</v>
      </c>
      <c r="L15" s="101"/>
      <c r="M15" s="106">
        <v>962756.53</v>
      </c>
    </row>
    <row r="16" spans="1:13" s="94" customFormat="1" ht="11.25">
      <c r="A16" s="104">
        <v>11306</v>
      </c>
      <c r="B16" s="105" t="s">
        <v>55</v>
      </c>
      <c r="C16" s="106">
        <v>3489162</v>
      </c>
      <c r="D16" s="106">
        <v>3489162</v>
      </c>
      <c r="E16" s="106">
        <f t="shared" ref="E16:E18" si="4">F16-M16</f>
        <v>778915.04</v>
      </c>
      <c r="F16" s="106">
        <v>2285317.75</v>
      </c>
      <c r="G16" s="107">
        <f t="shared" si="0"/>
        <v>0.65497610887657265</v>
      </c>
      <c r="H16" s="108">
        <f t="shared" si="1"/>
        <v>1203844.25</v>
      </c>
      <c r="L16" s="101"/>
      <c r="M16" s="106">
        <v>1506402.71</v>
      </c>
    </row>
    <row r="17" spans="1:13" s="94" customFormat="1" ht="11.25">
      <c r="A17" s="104">
        <v>11307</v>
      </c>
      <c r="B17" s="105" t="s">
        <v>56</v>
      </c>
      <c r="C17" s="106">
        <v>733941</v>
      </c>
      <c r="D17" s="106">
        <v>733941</v>
      </c>
      <c r="E17" s="106">
        <f t="shared" si="4"/>
        <v>183698.41999999998</v>
      </c>
      <c r="F17" s="106">
        <v>542519.51</v>
      </c>
      <c r="G17" s="107">
        <f t="shared" si="0"/>
        <v>0.73918681474396442</v>
      </c>
      <c r="H17" s="108">
        <f t="shared" si="1"/>
        <v>191421.49</v>
      </c>
      <c r="L17" s="101"/>
      <c r="M17" s="106">
        <v>358821.09</v>
      </c>
    </row>
    <row r="18" spans="1:13" s="94" customFormat="1" ht="11.25">
      <c r="A18" s="104">
        <v>11310</v>
      </c>
      <c r="B18" s="105" t="s">
        <v>57</v>
      </c>
      <c r="C18" s="106">
        <v>489292</v>
      </c>
      <c r="D18" s="106">
        <v>489292</v>
      </c>
      <c r="E18" s="106">
        <f t="shared" si="4"/>
        <v>122465.04000000001</v>
      </c>
      <c r="F18" s="106">
        <v>361678.01</v>
      </c>
      <c r="G18" s="107">
        <f t="shared" si="0"/>
        <v>0.73918643672898798</v>
      </c>
      <c r="H18" s="108">
        <f t="shared" si="1"/>
        <v>127613.98999999999</v>
      </c>
      <c r="L18" s="101"/>
      <c r="M18" s="106">
        <v>239212.97</v>
      </c>
    </row>
    <row r="19" spans="1:13" s="94" customFormat="1" ht="11.25">
      <c r="A19" s="102">
        <v>1300</v>
      </c>
      <c r="B19" s="97" t="s">
        <v>58</v>
      </c>
      <c r="C19" s="98">
        <f>SUM(C20,C22)</f>
        <v>209558</v>
      </c>
      <c r="D19" s="98">
        <f>SUM(D20,D22)</f>
        <v>209558</v>
      </c>
      <c r="E19" s="98">
        <f t="shared" ref="E19:F19" si="5">SUM(E20,E22)</f>
        <v>46691.960000000006</v>
      </c>
      <c r="F19" s="98">
        <f t="shared" si="5"/>
        <v>130010.12000000001</v>
      </c>
      <c r="G19" s="99">
        <f t="shared" si="0"/>
        <v>0.62040160719228099</v>
      </c>
      <c r="H19" s="100">
        <v>0</v>
      </c>
      <c r="L19" s="101"/>
      <c r="M19" s="98">
        <f t="shared" ref="M19" si="6">SUM(M20,M22)</f>
        <v>83318.16</v>
      </c>
    </row>
    <row r="20" spans="1:13" s="94" customFormat="1" ht="22.5">
      <c r="A20" s="103">
        <v>131</v>
      </c>
      <c r="B20" s="97" t="s">
        <v>59</v>
      </c>
      <c r="C20" s="98">
        <f>SUM(C21)</f>
        <v>72564</v>
      </c>
      <c r="D20" s="98">
        <f>SUM(D21)</f>
        <v>72564</v>
      </c>
      <c r="E20" s="98">
        <f t="shared" ref="E20:F20" si="7">+E21</f>
        <v>19983.240000000005</v>
      </c>
      <c r="F20" s="98">
        <f t="shared" si="7"/>
        <v>58209.58</v>
      </c>
      <c r="G20" s="99">
        <f t="shared" si="0"/>
        <v>0.80218262499310955</v>
      </c>
      <c r="H20" s="100">
        <f t="shared" ref="H20:H24" si="8">+D20-F20</f>
        <v>14354.419999999998</v>
      </c>
      <c r="L20" s="101"/>
      <c r="M20" s="98">
        <f t="shared" ref="M20" si="9">+M21</f>
        <v>38226.339999999997</v>
      </c>
    </row>
    <row r="21" spans="1:13" s="94" customFormat="1" ht="22.5">
      <c r="A21" s="104">
        <v>13101</v>
      </c>
      <c r="B21" s="105" t="s">
        <v>60</v>
      </c>
      <c r="C21" s="106">
        <v>72564</v>
      </c>
      <c r="D21" s="106">
        <v>72564</v>
      </c>
      <c r="E21" s="106">
        <f>F21-M21</f>
        <v>19983.240000000005</v>
      </c>
      <c r="F21" s="106">
        <v>58209.58</v>
      </c>
      <c r="G21" s="107">
        <f t="shared" si="0"/>
        <v>0.80218262499310955</v>
      </c>
      <c r="H21" s="108">
        <f t="shared" si="8"/>
        <v>14354.419999999998</v>
      </c>
      <c r="L21" s="101"/>
      <c r="M21" s="106">
        <v>38226.339999999997</v>
      </c>
    </row>
    <row r="22" spans="1:13" s="94" customFormat="1" ht="22.5">
      <c r="A22" s="103">
        <v>132</v>
      </c>
      <c r="B22" s="97" t="s">
        <v>61</v>
      </c>
      <c r="C22" s="98">
        <f>SUM(C23:C24)</f>
        <v>136994</v>
      </c>
      <c r="D22" s="98">
        <f>SUM(D23:D24)</f>
        <v>136994</v>
      </c>
      <c r="E22" s="98">
        <f>SUM(E23:E24)</f>
        <v>26708.720000000001</v>
      </c>
      <c r="F22" s="98">
        <f>SUM(F23:F24)</f>
        <v>71800.540000000008</v>
      </c>
      <c r="G22" s="99">
        <f t="shared" si="0"/>
        <v>0.52411448676584382</v>
      </c>
      <c r="H22" s="100">
        <f t="shared" si="8"/>
        <v>65193.459999999992</v>
      </c>
      <c r="L22" s="101"/>
      <c r="M22" s="98">
        <f>SUM(M23:M24)</f>
        <v>45091.82</v>
      </c>
    </row>
    <row r="23" spans="1:13" s="94" customFormat="1" ht="11.25">
      <c r="A23" s="104">
        <v>13201</v>
      </c>
      <c r="B23" s="105" t="s">
        <v>62</v>
      </c>
      <c r="C23" s="106">
        <v>45406</v>
      </c>
      <c r="D23" s="106">
        <v>45406</v>
      </c>
      <c r="E23" s="106">
        <f t="shared" ref="E23:E24" si="10">F23-M23</f>
        <v>18513.169999999998</v>
      </c>
      <c r="F23" s="106">
        <v>38553.99</v>
      </c>
      <c r="G23" s="107">
        <f t="shared" si="0"/>
        <v>0.84909461304673384</v>
      </c>
      <c r="H23" s="108">
        <f t="shared" si="8"/>
        <v>6852.010000000002</v>
      </c>
      <c r="L23" s="101"/>
      <c r="M23" s="106">
        <v>20040.82</v>
      </c>
    </row>
    <row r="24" spans="1:13" s="94" customFormat="1" ht="11.25">
      <c r="A24" s="104">
        <v>13202</v>
      </c>
      <c r="B24" s="105" t="s">
        <v>63</v>
      </c>
      <c r="C24" s="106">
        <v>91588</v>
      </c>
      <c r="D24" s="106">
        <v>91588</v>
      </c>
      <c r="E24" s="106">
        <f t="shared" si="10"/>
        <v>8195.5500000000029</v>
      </c>
      <c r="F24" s="106">
        <v>33246.550000000003</v>
      </c>
      <c r="G24" s="107">
        <f t="shared" si="0"/>
        <v>0.36300115735685901</v>
      </c>
      <c r="H24" s="108">
        <f t="shared" si="8"/>
        <v>58341.45</v>
      </c>
      <c r="L24" s="101"/>
      <c r="M24" s="106">
        <v>25051</v>
      </c>
    </row>
    <row r="25" spans="1:13" s="94" customFormat="1" ht="11.25">
      <c r="A25" s="102">
        <v>1400</v>
      </c>
      <c r="B25" s="97" t="s">
        <v>64</v>
      </c>
      <c r="C25" s="98">
        <f>SUM(C26,C33,C35)</f>
        <v>4075678</v>
      </c>
      <c r="D25" s="98">
        <f>SUM(D26,D33,D35)</f>
        <v>4075678</v>
      </c>
      <c r="E25" s="98">
        <f>SUM(E26,E33,E35)</f>
        <v>1060393</v>
      </c>
      <c r="F25" s="98">
        <f>SUM(F26,F33,F35)</f>
        <v>3188029.26</v>
      </c>
      <c r="G25" s="99">
        <f t="shared" ref="G25:G36" si="11">+F25/D25</f>
        <v>0.78220832460267953</v>
      </c>
      <c r="H25" s="100">
        <f t="shared" ref="H25:H45" si="12">+D25-F25</f>
        <v>887648.74000000022</v>
      </c>
      <c r="L25" s="101"/>
      <c r="M25" s="98">
        <f>SUM(M26,M33,M35)</f>
        <v>2127636.2600000002</v>
      </c>
    </row>
    <row r="26" spans="1:13" s="94" customFormat="1" ht="11.25">
      <c r="A26" s="103">
        <v>141</v>
      </c>
      <c r="B26" s="97" t="s">
        <v>65</v>
      </c>
      <c r="C26" s="98">
        <f>SUM(C27:C32)</f>
        <v>2839934</v>
      </c>
      <c r="D26" s="98">
        <f>SUM(D27:D32)</f>
        <v>2839934</v>
      </c>
      <c r="E26" s="98">
        <f t="shared" ref="E26:F26" si="13">SUM(E27:E32)</f>
        <v>735754.64</v>
      </c>
      <c r="F26" s="98">
        <f t="shared" si="13"/>
        <v>2214508.96</v>
      </c>
      <c r="G26" s="99">
        <f t="shared" si="11"/>
        <v>0.77977479758332413</v>
      </c>
      <c r="H26" s="100">
        <f t="shared" si="12"/>
        <v>625425.04</v>
      </c>
      <c r="L26" s="101"/>
      <c r="M26" s="98">
        <f t="shared" ref="M26" si="14">SUM(M27:M32)</f>
        <v>1478754.32</v>
      </c>
    </row>
    <row r="27" spans="1:13" s="94" customFormat="1" ht="11.25">
      <c r="A27" s="104">
        <v>14101</v>
      </c>
      <c r="B27" s="105" t="s">
        <v>66</v>
      </c>
      <c r="C27" s="106">
        <v>871435</v>
      </c>
      <c r="D27" s="106">
        <v>871435</v>
      </c>
      <c r="E27" s="106">
        <f t="shared" ref="E27:E32" si="15">F27-M27</f>
        <v>223093.69999999995</v>
      </c>
      <c r="F27" s="106">
        <v>669009.73</v>
      </c>
      <c r="G27" s="107">
        <f t="shared" si="11"/>
        <v>0.76771042016903157</v>
      </c>
      <c r="H27" s="108">
        <f t="shared" si="12"/>
        <v>202425.27000000002</v>
      </c>
      <c r="L27" s="101"/>
      <c r="M27" s="106">
        <v>445916.03</v>
      </c>
    </row>
    <row r="28" spans="1:13" s="94" customFormat="1" ht="11.25">
      <c r="A28" s="104">
        <v>14102</v>
      </c>
      <c r="B28" s="105" t="s">
        <v>67</v>
      </c>
      <c r="C28" s="106">
        <v>68</v>
      </c>
      <c r="D28" s="106">
        <v>68</v>
      </c>
      <c r="E28" s="106">
        <f t="shared" si="15"/>
        <v>17.799999999999997</v>
      </c>
      <c r="F28" s="106">
        <v>53.3</v>
      </c>
      <c r="G28" s="107">
        <f t="shared" si="11"/>
        <v>0.7838235294117647</v>
      </c>
      <c r="H28" s="108">
        <f t="shared" si="12"/>
        <v>14.700000000000003</v>
      </c>
      <c r="L28" s="101"/>
      <c r="M28" s="106">
        <v>35.5</v>
      </c>
    </row>
    <row r="29" spans="1:13" s="94" customFormat="1" ht="11.25">
      <c r="A29" s="104">
        <v>14103</v>
      </c>
      <c r="B29" s="105" t="s">
        <v>68</v>
      </c>
      <c r="C29" s="106">
        <v>24368</v>
      </c>
      <c r="D29" s="106">
        <v>24368</v>
      </c>
      <c r="E29" s="106">
        <f t="shared" si="15"/>
        <v>6427.6399999999994</v>
      </c>
      <c r="F29" s="106">
        <v>19271.8</v>
      </c>
      <c r="G29" s="107">
        <f t="shared" si="11"/>
        <v>0.79086506894287589</v>
      </c>
      <c r="H29" s="108">
        <f t="shared" si="12"/>
        <v>5096.2000000000007</v>
      </c>
      <c r="L29" s="101"/>
      <c r="M29" s="106">
        <v>12844.16</v>
      </c>
    </row>
    <row r="30" spans="1:13" s="94" customFormat="1" ht="11.25">
      <c r="A30" s="104">
        <v>14104</v>
      </c>
      <c r="B30" s="105" t="s">
        <v>69</v>
      </c>
      <c r="C30" s="106">
        <v>29280</v>
      </c>
      <c r="D30" s="106">
        <v>29280</v>
      </c>
      <c r="E30" s="106">
        <f t="shared" si="15"/>
        <v>7692.1</v>
      </c>
      <c r="F30" s="106">
        <v>23066.95</v>
      </c>
      <c r="G30" s="107">
        <f t="shared" si="11"/>
        <v>0.78780566939890717</v>
      </c>
      <c r="H30" s="108">
        <f t="shared" si="12"/>
        <v>6213.0499999999993</v>
      </c>
      <c r="L30" s="101"/>
      <c r="M30" s="106">
        <v>15374.85</v>
      </c>
    </row>
    <row r="31" spans="1:13" s="94" customFormat="1" ht="11.25">
      <c r="A31" s="104">
        <v>14106</v>
      </c>
      <c r="B31" s="105" t="s">
        <v>70</v>
      </c>
      <c r="C31" s="106">
        <v>1856220</v>
      </c>
      <c r="D31" s="106">
        <v>1856220</v>
      </c>
      <c r="E31" s="106">
        <f t="shared" si="15"/>
        <v>483138.66000000003</v>
      </c>
      <c r="F31" s="106">
        <v>1456971.59</v>
      </c>
      <c r="G31" s="107">
        <f t="shared" si="11"/>
        <v>0.78491320533126463</v>
      </c>
      <c r="H31" s="108">
        <f t="shared" si="12"/>
        <v>399248.40999999992</v>
      </c>
      <c r="L31" s="101"/>
      <c r="M31" s="106">
        <v>973832.93</v>
      </c>
    </row>
    <row r="32" spans="1:13" s="94" customFormat="1" ht="22.5">
      <c r="A32" s="104">
        <v>14107</v>
      </c>
      <c r="B32" s="105" t="s">
        <v>71</v>
      </c>
      <c r="C32" s="106">
        <v>58563</v>
      </c>
      <c r="D32" s="106">
        <v>58563</v>
      </c>
      <c r="E32" s="106">
        <f t="shared" si="15"/>
        <v>15384.739999999998</v>
      </c>
      <c r="F32" s="106">
        <v>46135.59</v>
      </c>
      <c r="G32" s="107">
        <f t="shared" si="11"/>
        <v>0.78779417038061572</v>
      </c>
      <c r="H32" s="108">
        <f t="shared" si="12"/>
        <v>12427.410000000003</v>
      </c>
      <c r="L32" s="101"/>
      <c r="M32" s="106">
        <v>30750.85</v>
      </c>
    </row>
    <row r="33" spans="1:13" s="94" customFormat="1" ht="11.25">
      <c r="A33" s="103">
        <v>142</v>
      </c>
      <c r="B33" s="97" t="s">
        <v>72</v>
      </c>
      <c r="C33" s="98">
        <f>SUM(C34)</f>
        <v>234263</v>
      </c>
      <c r="D33" s="98">
        <f>SUM(D34)</f>
        <v>234263</v>
      </c>
      <c r="E33" s="98">
        <f t="shared" ref="E33:F33" si="16">+E34</f>
        <v>61542.679999999993</v>
      </c>
      <c r="F33" s="98">
        <f t="shared" si="16"/>
        <v>184553.06</v>
      </c>
      <c r="G33" s="99">
        <f t="shared" si="11"/>
        <v>0.78780285405719208</v>
      </c>
      <c r="H33" s="100">
        <f t="shared" si="12"/>
        <v>49709.94</v>
      </c>
      <c r="L33" s="101"/>
      <c r="M33" s="98">
        <f t="shared" ref="M33" si="17">+M34</f>
        <v>123010.38</v>
      </c>
    </row>
    <row r="34" spans="1:13" s="94" customFormat="1" ht="11.25">
      <c r="A34" s="104">
        <v>14201</v>
      </c>
      <c r="B34" s="105" t="s">
        <v>73</v>
      </c>
      <c r="C34" s="106">
        <v>234263</v>
      </c>
      <c r="D34" s="106">
        <v>234263</v>
      </c>
      <c r="E34" s="106">
        <f>F34-M34</f>
        <v>61542.679999999993</v>
      </c>
      <c r="F34" s="106">
        <v>184553.06</v>
      </c>
      <c r="G34" s="107">
        <f t="shared" si="11"/>
        <v>0.78780285405719208</v>
      </c>
      <c r="H34" s="108">
        <f t="shared" si="12"/>
        <v>49709.94</v>
      </c>
      <c r="L34" s="101"/>
      <c r="M34" s="106">
        <v>123010.38</v>
      </c>
    </row>
    <row r="35" spans="1:13" s="94" customFormat="1" ht="11.25">
      <c r="A35" s="103">
        <v>143</v>
      </c>
      <c r="B35" s="97" t="s">
        <v>74</v>
      </c>
      <c r="C35" s="98">
        <f>SUM(C36)</f>
        <v>1001481</v>
      </c>
      <c r="D35" s="98">
        <f>SUM(D36)</f>
        <v>1001481</v>
      </c>
      <c r="E35" s="98">
        <f t="shared" ref="E35:F35" si="18">+E36</f>
        <v>263095.67999999993</v>
      </c>
      <c r="F35" s="98">
        <f t="shared" si="18"/>
        <v>788967.24</v>
      </c>
      <c r="G35" s="99">
        <f t="shared" si="11"/>
        <v>0.78780050744846886</v>
      </c>
      <c r="H35" s="100">
        <f t="shared" si="12"/>
        <v>212513.76</v>
      </c>
      <c r="L35" s="101"/>
      <c r="M35" s="98">
        <f t="shared" ref="M35" si="19">+M36</f>
        <v>525871.56000000006</v>
      </c>
    </row>
    <row r="36" spans="1:13" s="94" customFormat="1" ht="11.25">
      <c r="A36" s="104">
        <v>14301</v>
      </c>
      <c r="B36" s="105" t="s">
        <v>75</v>
      </c>
      <c r="C36" s="106">
        <v>1001481</v>
      </c>
      <c r="D36" s="106">
        <v>1001481</v>
      </c>
      <c r="E36" s="106">
        <f>F36-M36</f>
        <v>263095.67999999993</v>
      </c>
      <c r="F36" s="106">
        <v>788967.24</v>
      </c>
      <c r="G36" s="107">
        <f t="shared" si="11"/>
        <v>0.78780050744846886</v>
      </c>
      <c r="H36" s="108">
        <f t="shared" si="12"/>
        <v>212513.76</v>
      </c>
      <c r="L36" s="101"/>
      <c r="M36" s="106">
        <v>525871.56000000006</v>
      </c>
    </row>
    <row r="37" spans="1:13" s="94" customFormat="1" ht="11.25">
      <c r="A37" s="102">
        <v>1500</v>
      </c>
      <c r="B37" s="97" t="s">
        <v>76</v>
      </c>
      <c r="C37" s="98">
        <f>SUM(C38,C40)</f>
        <v>11921</v>
      </c>
      <c r="D37" s="98">
        <f>SUM(D38,D40)</f>
        <v>11921</v>
      </c>
      <c r="E37" s="98">
        <f t="shared" ref="E37:F37" si="20">SUM(E38,E40)</f>
        <v>2092.08</v>
      </c>
      <c r="F37" s="98">
        <f t="shared" si="20"/>
        <v>6242.91</v>
      </c>
      <c r="G37" s="99">
        <f t="shared" ref="G37:G45" si="21">+F37/D37</f>
        <v>0.52369012666722592</v>
      </c>
      <c r="H37" s="100">
        <f t="shared" si="12"/>
        <v>5678.09</v>
      </c>
      <c r="L37" s="101"/>
      <c r="M37" s="98">
        <f t="shared" ref="M37" si="22">SUM(M38,M40)</f>
        <v>4150.83</v>
      </c>
    </row>
    <row r="38" spans="1:13" s="94" customFormat="1" ht="22.5">
      <c r="A38" s="103">
        <v>151</v>
      </c>
      <c r="B38" s="97" t="s">
        <v>139</v>
      </c>
      <c r="C38" s="98">
        <f>SUM(C39)</f>
        <v>6921</v>
      </c>
      <c r="D38" s="98">
        <f>SUM(D39)</f>
        <v>6921</v>
      </c>
      <c r="E38" s="98">
        <f t="shared" ref="E38:F38" si="23">+E39</f>
        <v>1849.08</v>
      </c>
      <c r="F38" s="98">
        <f t="shared" si="23"/>
        <v>5513.91</v>
      </c>
      <c r="G38" s="99">
        <f t="shared" si="21"/>
        <v>0.79669267446900738</v>
      </c>
      <c r="H38" s="100">
        <f t="shared" si="12"/>
        <v>1407.0900000000001</v>
      </c>
      <c r="L38" s="101"/>
      <c r="M38" s="98">
        <f t="shared" ref="M38" si="24">+M39</f>
        <v>3664.83</v>
      </c>
    </row>
    <row r="39" spans="1:13" s="94" customFormat="1" ht="22.5">
      <c r="A39" s="104">
        <v>15101</v>
      </c>
      <c r="B39" s="105" t="s">
        <v>140</v>
      </c>
      <c r="C39" s="106">
        <v>6921</v>
      </c>
      <c r="D39" s="106">
        <v>6921</v>
      </c>
      <c r="E39" s="106">
        <f>F39-M39</f>
        <v>1849.08</v>
      </c>
      <c r="F39" s="106">
        <v>5513.91</v>
      </c>
      <c r="G39" s="107">
        <f t="shared" si="21"/>
        <v>0.79669267446900738</v>
      </c>
      <c r="H39" s="108">
        <f t="shared" si="12"/>
        <v>1407.0900000000001</v>
      </c>
      <c r="L39" s="101"/>
      <c r="M39" s="106">
        <v>3664.83</v>
      </c>
    </row>
    <row r="40" spans="1:13" s="94" customFormat="1" ht="11.25">
      <c r="A40" s="103">
        <v>159</v>
      </c>
      <c r="B40" s="97" t="s">
        <v>76</v>
      </c>
      <c r="C40" s="98">
        <f>SUM(C41)</f>
        <v>5000</v>
      </c>
      <c r="D40" s="98">
        <f>SUM(D41)</f>
        <v>5000</v>
      </c>
      <c r="E40" s="98">
        <f t="shared" ref="E40:F40" si="25">+E41</f>
        <v>243</v>
      </c>
      <c r="F40" s="98">
        <f t="shared" si="25"/>
        <v>729</v>
      </c>
      <c r="G40" s="99">
        <f t="shared" si="21"/>
        <v>0.14580000000000001</v>
      </c>
      <c r="H40" s="100">
        <f t="shared" si="12"/>
        <v>4271</v>
      </c>
      <c r="L40" s="101"/>
      <c r="M40" s="98">
        <f t="shared" ref="M40" si="26">+M41</f>
        <v>486</v>
      </c>
    </row>
    <row r="41" spans="1:13" s="94" customFormat="1" ht="11.25">
      <c r="A41" s="104">
        <v>15901</v>
      </c>
      <c r="B41" s="105" t="s">
        <v>34</v>
      </c>
      <c r="C41" s="106">
        <v>5000</v>
      </c>
      <c r="D41" s="106">
        <v>5000</v>
      </c>
      <c r="E41" s="106">
        <f>F41-M41</f>
        <v>243</v>
      </c>
      <c r="F41" s="106">
        <v>729</v>
      </c>
      <c r="G41" s="107">
        <f t="shared" si="21"/>
        <v>0.14580000000000001</v>
      </c>
      <c r="H41" s="108">
        <f t="shared" si="12"/>
        <v>4271</v>
      </c>
      <c r="L41" s="101"/>
      <c r="M41" s="106">
        <v>486</v>
      </c>
    </row>
    <row r="42" spans="1:13" s="94" customFormat="1" ht="11.25">
      <c r="A42" s="96">
        <v>2000</v>
      </c>
      <c r="B42" s="97" t="s">
        <v>77</v>
      </c>
      <c r="C42" s="98">
        <f>SUM(C43,C54,C60,C67,C70,C75)</f>
        <v>1837867</v>
      </c>
      <c r="D42" s="98">
        <f>SUM(D43,D54,D60,D67,D70,D75)</f>
        <v>2016805</v>
      </c>
      <c r="E42" s="98">
        <f>SUM(E43,E50,E54,E60,E67,E70,E75)</f>
        <v>311117.47999999992</v>
      </c>
      <c r="F42" s="98">
        <f>SUM(F43,F54,F60,F67,F70,F75)</f>
        <v>681516.63</v>
      </c>
      <c r="G42" s="99">
        <f t="shared" si="21"/>
        <v>0.33791895101410402</v>
      </c>
      <c r="H42" s="100">
        <f t="shared" si="12"/>
        <v>1335288.3700000001</v>
      </c>
      <c r="J42" s="95"/>
      <c r="L42" s="101"/>
      <c r="M42" s="98">
        <f>SUM(M43,M54,M60,M67,M70,M75)</f>
        <v>370399.15</v>
      </c>
    </row>
    <row r="43" spans="1:13" s="94" customFormat="1" ht="11.25">
      <c r="A43" s="154">
        <v>2100</v>
      </c>
      <c r="B43" s="155" t="s">
        <v>78</v>
      </c>
      <c r="C43" s="156">
        <f>SUM(C44,C46,C48,C50,C52)</f>
        <v>435000</v>
      </c>
      <c r="D43" s="156">
        <f>SUM(D44,D46,D48,D50,D52)</f>
        <v>440000</v>
      </c>
      <c r="E43" s="156">
        <f t="shared" ref="E43" si="27">SUM(E44,E46,E48,E52)</f>
        <v>82321.729999999981</v>
      </c>
      <c r="F43" s="156">
        <f>SUM(F44,F46,F48,F50,F52)</f>
        <v>150607.98000000001</v>
      </c>
      <c r="G43" s="99">
        <f t="shared" si="21"/>
        <v>0.34229086363636368</v>
      </c>
      <c r="H43" s="100">
        <f t="shared" si="12"/>
        <v>289392.02</v>
      </c>
      <c r="L43" s="101"/>
      <c r="M43" s="98">
        <f>SUM(M44,M46,M48,M50,M52)</f>
        <v>68286.25</v>
      </c>
    </row>
    <row r="44" spans="1:13" s="94" customFormat="1" ht="22.5">
      <c r="A44" s="157">
        <v>211</v>
      </c>
      <c r="B44" s="155" t="s">
        <v>79</v>
      </c>
      <c r="C44" s="156">
        <f>SUM(C45)</f>
        <v>300000</v>
      </c>
      <c r="D44" s="156">
        <f>SUM(D45)</f>
        <v>300000</v>
      </c>
      <c r="E44" s="156">
        <f t="shared" ref="E44:F44" si="28">SUM(E45)</f>
        <v>75198.389999999985</v>
      </c>
      <c r="F44" s="156">
        <f t="shared" si="28"/>
        <v>129780.4</v>
      </c>
      <c r="G44" s="99">
        <f t="shared" si="21"/>
        <v>0.43260133333333334</v>
      </c>
      <c r="H44" s="100">
        <f t="shared" si="12"/>
        <v>170219.6</v>
      </c>
      <c r="L44" s="101"/>
      <c r="M44" s="98">
        <f t="shared" ref="M44" si="29">SUM(M45)</f>
        <v>54582.01</v>
      </c>
    </row>
    <row r="45" spans="1:13" s="94" customFormat="1" ht="11.25">
      <c r="A45" s="158">
        <v>21101</v>
      </c>
      <c r="B45" s="159" t="s">
        <v>79</v>
      </c>
      <c r="C45" s="160">
        <v>300000</v>
      </c>
      <c r="D45" s="160">
        <v>300000</v>
      </c>
      <c r="E45" s="160">
        <f>F45-M45</f>
        <v>75198.389999999985</v>
      </c>
      <c r="F45" s="160">
        <v>129780.4</v>
      </c>
      <c r="G45" s="107">
        <f t="shared" si="21"/>
        <v>0.43260133333333334</v>
      </c>
      <c r="H45" s="108">
        <f t="shared" si="12"/>
        <v>170219.6</v>
      </c>
      <c r="L45" s="101"/>
      <c r="M45" s="106">
        <v>54582.01</v>
      </c>
    </row>
    <row r="46" spans="1:13" s="94" customFormat="1" ht="11.25">
      <c r="A46" s="157">
        <v>215</v>
      </c>
      <c r="B46" s="155" t="s">
        <v>80</v>
      </c>
      <c r="C46" s="156">
        <f>SUM(C47)</f>
        <v>15000</v>
      </c>
      <c r="D46" s="156">
        <f>SUM(D47)</f>
        <v>15000</v>
      </c>
      <c r="E46" s="156">
        <f t="shared" ref="E46:F46" si="30">SUM(E47)</f>
        <v>1499</v>
      </c>
      <c r="F46" s="156">
        <f t="shared" si="30"/>
        <v>1959.34</v>
      </c>
      <c r="G46" s="99">
        <f t="shared" ref="G46:G73" si="31">+F46/D46</f>
        <v>0.13062266666666666</v>
      </c>
      <c r="H46" s="100">
        <f t="shared" ref="H46:H73" si="32">+D46-F46</f>
        <v>13040.66</v>
      </c>
      <c r="L46" s="101"/>
      <c r="M46" s="98">
        <f t="shared" ref="M46" si="33">SUM(M47)</f>
        <v>460.34</v>
      </c>
    </row>
    <row r="47" spans="1:13" s="94" customFormat="1" ht="11.25">
      <c r="A47" s="158">
        <v>21501</v>
      </c>
      <c r="B47" s="159" t="s">
        <v>81</v>
      </c>
      <c r="C47" s="160">
        <v>15000</v>
      </c>
      <c r="D47" s="160">
        <v>15000</v>
      </c>
      <c r="E47" s="160">
        <f>F47-M47</f>
        <v>1499</v>
      </c>
      <c r="F47" s="160">
        <v>1959.34</v>
      </c>
      <c r="G47" s="107">
        <f t="shared" si="31"/>
        <v>0.13062266666666666</v>
      </c>
      <c r="H47" s="108">
        <f t="shared" si="32"/>
        <v>13040.66</v>
      </c>
      <c r="L47" s="101"/>
      <c r="M47" s="106">
        <v>460.34</v>
      </c>
    </row>
    <row r="48" spans="1:13" s="94" customFormat="1" ht="11.25">
      <c r="A48" s="157">
        <v>216</v>
      </c>
      <c r="B48" s="155" t="s">
        <v>28</v>
      </c>
      <c r="C48" s="156">
        <f>SUM(C49)</f>
        <v>100000</v>
      </c>
      <c r="D48" s="156">
        <f>SUM(D49)</f>
        <v>100000</v>
      </c>
      <c r="E48" s="156">
        <f t="shared" ref="E48:F50" si="34">SUM(E49)</f>
        <v>5624.3399999999992</v>
      </c>
      <c r="F48" s="156">
        <f t="shared" si="34"/>
        <v>12586.23</v>
      </c>
      <c r="G48" s="99">
        <f t="shared" si="31"/>
        <v>0.12586229999999998</v>
      </c>
      <c r="H48" s="100">
        <f t="shared" si="32"/>
        <v>87413.77</v>
      </c>
      <c r="L48" s="101"/>
      <c r="M48" s="98">
        <f t="shared" ref="M48:M50" si="35">SUM(M49)</f>
        <v>6961.89</v>
      </c>
    </row>
    <row r="49" spans="1:13" s="94" customFormat="1" ht="11.25">
      <c r="A49" s="158">
        <v>21601</v>
      </c>
      <c r="B49" s="159" t="s">
        <v>28</v>
      </c>
      <c r="C49" s="160">
        <v>100000</v>
      </c>
      <c r="D49" s="160">
        <v>100000</v>
      </c>
      <c r="E49" s="160">
        <f>F49-M49</f>
        <v>5624.3399999999992</v>
      </c>
      <c r="F49" s="160">
        <v>12586.23</v>
      </c>
      <c r="G49" s="107">
        <f t="shared" si="31"/>
        <v>0.12586229999999998</v>
      </c>
      <c r="H49" s="108">
        <f t="shared" si="32"/>
        <v>87413.77</v>
      </c>
      <c r="L49" s="101"/>
      <c r="M49" s="106">
        <v>6961.89</v>
      </c>
    </row>
    <row r="50" spans="1:13" s="94" customFormat="1" ht="11.25">
      <c r="A50" s="157">
        <v>217</v>
      </c>
      <c r="B50" s="155" t="s">
        <v>150</v>
      </c>
      <c r="C50" s="156">
        <f>SUM(C51)</f>
        <v>10000</v>
      </c>
      <c r="D50" s="156">
        <f>SUM(D51)</f>
        <v>15000</v>
      </c>
      <c r="E50" s="156">
        <f t="shared" si="34"/>
        <v>0</v>
      </c>
      <c r="F50" s="156">
        <f t="shared" si="34"/>
        <v>6282.01</v>
      </c>
      <c r="G50" s="99">
        <f t="shared" ref="G50:G51" si="36">+F50/D50</f>
        <v>0.41880066666666665</v>
      </c>
      <c r="H50" s="100">
        <f t="shared" ref="H50:H51" si="37">+D50-F50</f>
        <v>8717.99</v>
      </c>
      <c r="L50" s="101"/>
      <c r="M50" s="98">
        <f t="shared" si="35"/>
        <v>6282.01</v>
      </c>
    </row>
    <row r="51" spans="1:13" s="94" customFormat="1" ht="11.25">
      <c r="A51" s="158">
        <v>21701</v>
      </c>
      <c r="B51" s="159" t="s">
        <v>151</v>
      </c>
      <c r="C51" s="160">
        <v>10000</v>
      </c>
      <c r="D51" s="160">
        <v>15000</v>
      </c>
      <c r="E51" s="160">
        <f>F51-M51</f>
        <v>0</v>
      </c>
      <c r="F51" s="160">
        <v>6282.01</v>
      </c>
      <c r="G51" s="107">
        <f t="shared" si="36"/>
        <v>0.41880066666666665</v>
      </c>
      <c r="H51" s="108">
        <f t="shared" si="37"/>
        <v>8717.99</v>
      </c>
      <c r="L51" s="101"/>
      <c r="M51" s="106">
        <v>6282.01</v>
      </c>
    </row>
    <row r="52" spans="1:13" s="94" customFormat="1" ht="22.5">
      <c r="A52" s="157">
        <v>218</v>
      </c>
      <c r="B52" s="155" t="s">
        <v>82</v>
      </c>
      <c r="C52" s="156">
        <f>SUM(C53)</f>
        <v>10000</v>
      </c>
      <c r="D52" s="156">
        <f>SUM(D53)</f>
        <v>10000</v>
      </c>
      <c r="E52" s="156">
        <f>SUM(E53)</f>
        <v>0</v>
      </c>
      <c r="F52" s="156">
        <f>SUM(F53)</f>
        <v>0</v>
      </c>
      <c r="G52" s="99">
        <v>0</v>
      </c>
      <c r="H52" s="100">
        <f t="shared" si="32"/>
        <v>10000</v>
      </c>
      <c r="L52" s="101"/>
      <c r="M52" s="98">
        <f>SUM(M53)</f>
        <v>0</v>
      </c>
    </row>
    <row r="53" spans="1:13" s="94" customFormat="1" ht="11.25">
      <c r="A53" s="158">
        <v>21801</v>
      </c>
      <c r="B53" s="159" t="s">
        <v>83</v>
      </c>
      <c r="C53" s="160">
        <v>10000</v>
      </c>
      <c r="D53" s="160">
        <v>10000</v>
      </c>
      <c r="E53" s="160">
        <f>F53-M53</f>
        <v>0</v>
      </c>
      <c r="F53" s="160">
        <v>0</v>
      </c>
      <c r="G53" s="107">
        <v>0</v>
      </c>
      <c r="H53" s="108">
        <f t="shared" si="32"/>
        <v>10000</v>
      </c>
      <c r="L53" s="101"/>
      <c r="M53" s="106">
        <v>0</v>
      </c>
    </row>
    <row r="54" spans="1:13" s="94" customFormat="1" ht="11.25">
      <c r="A54" s="102">
        <v>2200</v>
      </c>
      <c r="B54" s="97" t="s">
        <v>84</v>
      </c>
      <c r="C54" s="98">
        <f>SUM(C55,C58)</f>
        <v>389900</v>
      </c>
      <c r="D54" s="98">
        <f>SUM(D55,D58)</f>
        <v>450900</v>
      </c>
      <c r="E54" s="98">
        <f t="shared" ref="E54" si="38">SUM(E55,E58)</f>
        <v>24800.089999999989</v>
      </c>
      <c r="F54" s="98">
        <f>SUM(F55,F58)</f>
        <v>104827.24999999999</v>
      </c>
      <c r="G54" s="99">
        <f t="shared" si="31"/>
        <v>0.23248447549345749</v>
      </c>
      <c r="H54" s="100">
        <f t="shared" si="32"/>
        <v>346072.75</v>
      </c>
      <c r="L54" s="101"/>
      <c r="M54" s="98">
        <f>SUM(M55,M58)</f>
        <v>80027.16</v>
      </c>
    </row>
    <row r="55" spans="1:13" s="94" customFormat="1" ht="11.25">
      <c r="A55" s="103">
        <v>221</v>
      </c>
      <c r="B55" s="97" t="s">
        <v>85</v>
      </c>
      <c r="C55" s="98">
        <f>SUM(C56:C57)</f>
        <v>387400</v>
      </c>
      <c r="D55" s="98">
        <f>SUM(D56:D57)</f>
        <v>447400</v>
      </c>
      <c r="E55" s="98">
        <f t="shared" ref="E55:F55" si="39">SUM(E56:E57)</f>
        <v>23996.189999999988</v>
      </c>
      <c r="F55" s="98">
        <f t="shared" si="39"/>
        <v>102683.84999999999</v>
      </c>
      <c r="G55" s="99">
        <f t="shared" si="31"/>
        <v>0.22951240500670539</v>
      </c>
      <c r="H55" s="100">
        <f t="shared" si="32"/>
        <v>344716.15</v>
      </c>
      <c r="L55" s="101"/>
      <c r="M55" s="98">
        <f t="shared" ref="M55" si="40">SUM(M56:M57)</f>
        <v>78687.66</v>
      </c>
    </row>
    <row r="56" spans="1:13" s="94" customFormat="1" ht="22.5">
      <c r="A56" s="104">
        <v>22101</v>
      </c>
      <c r="B56" s="105" t="s">
        <v>86</v>
      </c>
      <c r="C56" s="106">
        <v>307400</v>
      </c>
      <c r="D56" s="106">
        <v>367400</v>
      </c>
      <c r="E56" s="106">
        <f t="shared" ref="E56:E57" si="41">F56-M56</f>
        <v>21594.159999999989</v>
      </c>
      <c r="F56" s="106">
        <v>94625.4</v>
      </c>
      <c r="G56" s="107">
        <f t="shared" si="31"/>
        <v>0.25755416439847578</v>
      </c>
      <c r="H56" s="108">
        <f t="shared" si="32"/>
        <v>272774.59999999998</v>
      </c>
      <c r="L56" s="101"/>
      <c r="M56" s="106">
        <v>73031.240000000005</v>
      </c>
    </row>
    <row r="57" spans="1:13" s="94" customFormat="1" ht="11.25">
      <c r="A57" s="104">
        <v>22106</v>
      </c>
      <c r="B57" s="105" t="s">
        <v>87</v>
      </c>
      <c r="C57" s="106">
        <v>80000</v>
      </c>
      <c r="D57" s="106">
        <v>80000</v>
      </c>
      <c r="E57" s="106">
        <f t="shared" si="41"/>
        <v>2402.0299999999997</v>
      </c>
      <c r="F57" s="106">
        <v>8058.45</v>
      </c>
      <c r="G57" s="107">
        <f t="shared" si="31"/>
        <v>0.100730625</v>
      </c>
      <c r="H57" s="108">
        <f t="shared" si="32"/>
        <v>71941.55</v>
      </c>
      <c r="K57" s="95"/>
      <c r="L57" s="101"/>
      <c r="M57" s="106">
        <v>5656.42</v>
      </c>
    </row>
    <row r="58" spans="1:13" s="94" customFormat="1" ht="11.25">
      <c r="A58" s="103">
        <v>223</v>
      </c>
      <c r="B58" s="97" t="s">
        <v>88</v>
      </c>
      <c r="C58" s="98">
        <f>SUM(C59)</f>
        <v>2500</v>
      </c>
      <c r="D58" s="98">
        <f>SUM(D59)</f>
        <v>3500</v>
      </c>
      <c r="E58" s="98">
        <f t="shared" ref="E58:F58" si="42">SUM(E59)</f>
        <v>803.90000000000009</v>
      </c>
      <c r="F58" s="98">
        <f t="shared" si="42"/>
        <v>2143.4</v>
      </c>
      <c r="G58" s="99">
        <f t="shared" si="31"/>
        <v>0.61240000000000006</v>
      </c>
      <c r="H58" s="100">
        <f t="shared" si="32"/>
        <v>1356.6</v>
      </c>
      <c r="L58" s="101"/>
      <c r="M58" s="98">
        <f t="shared" ref="M58" si="43">SUM(M59)</f>
        <v>1339.5</v>
      </c>
    </row>
    <row r="59" spans="1:13" s="94" customFormat="1" ht="11.25">
      <c r="A59" s="104">
        <v>22301</v>
      </c>
      <c r="B59" s="105" t="s">
        <v>88</v>
      </c>
      <c r="C59" s="106">
        <v>2500</v>
      </c>
      <c r="D59" s="106">
        <v>3500</v>
      </c>
      <c r="E59" s="106">
        <f>F59-M59</f>
        <v>803.90000000000009</v>
      </c>
      <c r="F59" s="106">
        <v>2143.4</v>
      </c>
      <c r="G59" s="107">
        <f t="shared" si="31"/>
        <v>0.61240000000000006</v>
      </c>
      <c r="H59" s="108">
        <f t="shared" si="32"/>
        <v>1356.6</v>
      </c>
      <c r="L59" s="101"/>
      <c r="M59" s="106">
        <v>1339.5</v>
      </c>
    </row>
    <row r="60" spans="1:13" s="94" customFormat="1" ht="22.5">
      <c r="A60" s="102">
        <v>2400</v>
      </c>
      <c r="B60" s="97" t="s">
        <v>89</v>
      </c>
      <c r="C60" s="98">
        <f>SUM(C61,C63,C65)</f>
        <v>160000</v>
      </c>
      <c r="D60" s="98">
        <f>SUM(D61,D63,D65)</f>
        <v>160000</v>
      </c>
      <c r="E60" s="98">
        <f t="shared" ref="E60" si="44">SUM(E61,E63,E65)</f>
        <v>2034.49</v>
      </c>
      <c r="F60" s="98">
        <f>SUM(F61,F63,F65)</f>
        <v>54377.18</v>
      </c>
      <c r="G60" s="99">
        <f t="shared" si="31"/>
        <v>0.33985737500000002</v>
      </c>
      <c r="H60" s="100">
        <f t="shared" si="32"/>
        <v>105622.82</v>
      </c>
      <c r="L60" s="101"/>
      <c r="M60" s="98">
        <f>SUM(M61,M63,M65)</f>
        <v>52342.69</v>
      </c>
    </row>
    <row r="61" spans="1:13" s="94" customFormat="1" ht="11.25">
      <c r="A61" s="103">
        <v>246</v>
      </c>
      <c r="B61" s="97" t="s">
        <v>90</v>
      </c>
      <c r="C61" s="98">
        <f>SUM(C62)</f>
        <v>15000</v>
      </c>
      <c r="D61" s="98">
        <f>SUM(D62)</f>
        <v>15000</v>
      </c>
      <c r="E61" s="98">
        <f t="shared" ref="E61" si="45">SUM(E62)</f>
        <v>1894.5</v>
      </c>
      <c r="F61" s="98">
        <f t="shared" ref="F61" si="46">SUM(F62)</f>
        <v>3949.58</v>
      </c>
      <c r="G61" s="99">
        <f t="shared" si="31"/>
        <v>0.26330533333333334</v>
      </c>
      <c r="H61" s="100">
        <f t="shared" si="32"/>
        <v>11050.42</v>
      </c>
      <c r="L61" s="101"/>
      <c r="M61" s="98">
        <f t="shared" ref="M61" si="47">SUM(M62)</f>
        <v>2055.08</v>
      </c>
    </row>
    <row r="62" spans="1:13" s="94" customFormat="1" ht="11.25">
      <c r="A62" s="104">
        <v>24601</v>
      </c>
      <c r="B62" s="105" t="s">
        <v>90</v>
      </c>
      <c r="C62" s="106">
        <v>15000</v>
      </c>
      <c r="D62" s="106">
        <v>15000</v>
      </c>
      <c r="E62" s="106">
        <f>F62-M62</f>
        <v>1894.5</v>
      </c>
      <c r="F62" s="106">
        <v>3949.58</v>
      </c>
      <c r="G62" s="107">
        <f t="shared" si="31"/>
        <v>0.26330533333333334</v>
      </c>
      <c r="H62" s="108">
        <f t="shared" si="32"/>
        <v>11050.42</v>
      </c>
      <c r="L62" s="101"/>
      <c r="M62" s="106">
        <v>2055.08</v>
      </c>
    </row>
    <row r="63" spans="1:13" s="94" customFormat="1" ht="11.25">
      <c r="A63" s="103">
        <v>248</v>
      </c>
      <c r="B63" s="97" t="s">
        <v>29</v>
      </c>
      <c r="C63" s="98">
        <f>SUM(C64)</f>
        <v>5000</v>
      </c>
      <c r="D63" s="98">
        <f>SUM(D64)</f>
        <v>5000</v>
      </c>
      <c r="E63" s="98">
        <f>SUM(E64)</f>
        <v>139.99</v>
      </c>
      <c r="F63" s="98">
        <f>SUM(F64)</f>
        <v>139.99</v>
      </c>
      <c r="G63" s="99">
        <f t="shared" si="31"/>
        <v>2.7998000000000002E-2</v>
      </c>
      <c r="H63" s="100">
        <f t="shared" si="32"/>
        <v>4860.01</v>
      </c>
      <c r="L63" s="101"/>
      <c r="M63" s="98">
        <f>SUM(M64)</f>
        <v>0</v>
      </c>
    </row>
    <row r="64" spans="1:13" s="94" customFormat="1" ht="11.25">
      <c r="A64" s="104">
        <v>24801</v>
      </c>
      <c r="B64" s="105" t="s">
        <v>29</v>
      </c>
      <c r="C64" s="106">
        <v>5000</v>
      </c>
      <c r="D64" s="106">
        <v>5000</v>
      </c>
      <c r="E64" s="106">
        <f>F64-M64</f>
        <v>139.99</v>
      </c>
      <c r="F64" s="106">
        <v>139.99</v>
      </c>
      <c r="G64" s="107">
        <f t="shared" si="31"/>
        <v>2.7998000000000002E-2</v>
      </c>
      <c r="H64" s="108">
        <f t="shared" si="32"/>
        <v>4860.01</v>
      </c>
      <c r="L64" s="101"/>
      <c r="M64" s="106">
        <v>0</v>
      </c>
    </row>
    <row r="65" spans="1:13" s="94" customFormat="1" ht="22.5">
      <c r="A65" s="103">
        <v>249</v>
      </c>
      <c r="B65" s="97" t="s">
        <v>91</v>
      </c>
      <c r="C65" s="98">
        <f>SUM(C66)</f>
        <v>140000</v>
      </c>
      <c r="D65" s="98">
        <f>SUM(D66)</f>
        <v>140000</v>
      </c>
      <c r="E65" s="98">
        <f t="shared" ref="E65:F65" si="48">SUM(E66)</f>
        <v>0</v>
      </c>
      <c r="F65" s="98">
        <f t="shared" si="48"/>
        <v>50287.61</v>
      </c>
      <c r="G65" s="99">
        <f t="shared" si="31"/>
        <v>0.35919721428571427</v>
      </c>
      <c r="H65" s="100">
        <f t="shared" si="32"/>
        <v>89712.39</v>
      </c>
      <c r="L65" s="101"/>
      <c r="M65" s="98">
        <f t="shared" ref="M65" si="49">SUM(M66)</f>
        <v>50287.61</v>
      </c>
    </row>
    <row r="66" spans="1:13" s="94" customFormat="1" ht="22.5">
      <c r="A66" s="104">
        <v>24901</v>
      </c>
      <c r="B66" s="105" t="s">
        <v>91</v>
      </c>
      <c r="C66" s="106">
        <v>140000</v>
      </c>
      <c r="D66" s="106">
        <v>140000</v>
      </c>
      <c r="E66" s="106">
        <f>F66-M66</f>
        <v>0</v>
      </c>
      <c r="F66" s="106">
        <v>50287.61</v>
      </c>
      <c r="G66" s="107">
        <f t="shared" si="31"/>
        <v>0.35919721428571427</v>
      </c>
      <c r="H66" s="108">
        <f t="shared" si="32"/>
        <v>89712.39</v>
      </c>
      <c r="L66" s="101"/>
      <c r="M66" s="106">
        <v>50287.61</v>
      </c>
    </row>
    <row r="67" spans="1:13" s="94" customFormat="1" ht="11.25">
      <c r="A67" s="102">
        <v>2600</v>
      </c>
      <c r="B67" s="97" t="s">
        <v>92</v>
      </c>
      <c r="C67" s="98">
        <f>SUM(C68)</f>
        <v>650000</v>
      </c>
      <c r="D67" s="98">
        <f>SUM(D68)</f>
        <v>680905</v>
      </c>
      <c r="E67" s="98">
        <f t="shared" ref="E67:F67" si="50">SUM(E68)</f>
        <v>85494.699999999983</v>
      </c>
      <c r="F67" s="98">
        <f t="shared" si="50"/>
        <v>219499.93</v>
      </c>
      <c r="G67" s="99">
        <f t="shared" si="31"/>
        <v>0.3223649848363575</v>
      </c>
      <c r="H67" s="100">
        <f t="shared" si="32"/>
        <v>461405.07</v>
      </c>
      <c r="L67" s="101"/>
      <c r="M67" s="98">
        <f t="shared" ref="M67:M68" si="51">SUM(M68)</f>
        <v>134005.23000000001</v>
      </c>
    </row>
    <row r="68" spans="1:13" s="94" customFormat="1" ht="11.25">
      <c r="A68" s="103">
        <v>261</v>
      </c>
      <c r="B68" s="97" t="s">
        <v>92</v>
      </c>
      <c r="C68" s="98">
        <f>SUM(C69)</f>
        <v>650000</v>
      </c>
      <c r="D68" s="98">
        <f>SUM(D69)</f>
        <v>680905</v>
      </c>
      <c r="E68" s="98">
        <f t="shared" ref="E68:F68" si="52">SUM(E69)</f>
        <v>85494.699999999983</v>
      </c>
      <c r="F68" s="98">
        <f t="shared" si="52"/>
        <v>219499.93</v>
      </c>
      <c r="G68" s="99">
        <f t="shared" si="31"/>
        <v>0.3223649848363575</v>
      </c>
      <c r="H68" s="100">
        <f t="shared" si="32"/>
        <v>461405.07</v>
      </c>
      <c r="L68" s="101"/>
      <c r="M68" s="98">
        <f t="shared" si="51"/>
        <v>134005.23000000001</v>
      </c>
    </row>
    <row r="69" spans="1:13" s="94" customFormat="1" ht="11.25">
      <c r="A69" s="104">
        <v>26101</v>
      </c>
      <c r="B69" s="105" t="s">
        <v>30</v>
      </c>
      <c r="C69" s="106">
        <v>650000</v>
      </c>
      <c r="D69" s="106">
        <v>680905</v>
      </c>
      <c r="E69" s="106">
        <f>F69-M69</f>
        <v>85494.699999999983</v>
      </c>
      <c r="F69" s="106">
        <v>219499.93</v>
      </c>
      <c r="G69" s="107">
        <f t="shared" si="31"/>
        <v>0.3223649848363575</v>
      </c>
      <c r="H69" s="108">
        <f t="shared" si="32"/>
        <v>461405.07</v>
      </c>
      <c r="L69" s="101"/>
      <c r="M69" s="106">
        <v>134005.23000000001</v>
      </c>
    </row>
    <row r="70" spans="1:13" s="94" customFormat="1" ht="22.5">
      <c r="A70" s="102">
        <v>2700</v>
      </c>
      <c r="B70" s="97" t="s">
        <v>93</v>
      </c>
      <c r="C70" s="98">
        <f>SUM(C71,C73)</f>
        <v>157967</v>
      </c>
      <c r="D70" s="98">
        <f>SUM(D71,D73)</f>
        <v>240000</v>
      </c>
      <c r="E70" s="98">
        <f>SUM(E71,E73)</f>
        <v>109947.66</v>
      </c>
      <c r="F70" s="98">
        <f>SUM(F71,F73)</f>
        <v>134444.20000000001</v>
      </c>
      <c r="G70" s="99">
        <f t="shared" si="31"/>
        <v>0.56018416666666671</v>
      </c>
      <c r="H70" s="100">
        <f t="shared" si="32"/>
        <v>105555.79999999999</v>
      </c>
      <c r="L70" s="101"/>
      <c r="M70" s="98">
        <f>SUM(M71,M73)</f>
        <v>24496.54</v>
      </c>
    </row>
    <row r="71" spans="1:13" s="94" customFormat="1" ht="11.25">
      <c r="A71" s="103">
        <v>271</v>
      </c>
      <c r="B71" s="97" t="s">
        <v>152</v>
      </c>
      <c r="C71" s="98">
        <f>SUM(C72)</f>
        <v>10000</v>
      </c>
      <c r="D71" s="98">
        <f>SUM(D72)</f>
        <v>90000</v>
      </c>
      <c r="E71" s="98">
        <f t="shared" ref="E71:F73" si="53">SUM(E72)</f>
        <v>11961.35</v>
      </c>
      <c r="F71" s="98">
        <f t="shared" si="53"/>
        <v>11961.35</v>
      </c>
      <c r="G71" s="99">
        <f t="shared" ref="G71:G72" si="54">+F71/D71</f>
        <v>0.1329038888888889</v>
      </c>
      <c r="H71" s="100">
        <f t="shared" ref="H71:H72" si="55">+D71-F71</f>
        <v>78038.649999999994</v>
      </c>
      <c r="L71" s="101"/>
      <c r="M71" s="98">
        <f t="shared" ref="M71:M73" si="56">SUM(M72)</f>
        <v>0</v>
      </c>
    </row>
    <row r="72" spans="1:13" s="94" customFormat="1" ht="11.25">
      <c r="A72" s="104">
        <v>27101</v>
      </c>
      <c r="B72" s="105" t="s">
        <v>152</v>
      </c>
      <c r="C72" s="106">
        <v>10000</v>
      </c>
      <c r="D72" s="106">
        <v>90000</v>
      </c>
      <c r="E72" s="106">
        <f>F72-M72</f>
        <v>11961.35</v>
      </c>
      <c r="F72" s="106">
        <v>11961.35</v>
      </c>
      <c r="G72" s="107">
        <f t="shared" si="54"/>
        <v>0.1329038888888889</v>
      </c>
      <c r="H72" s="108">
        <f t="shared" si="55"/>
        <v>78038.649999999994</v>
      </c>
      <c r="L72" s="101"/>
      <c r="M72" s="106">
        <v>0</v>
      </c>
    </row>
    <row r="73" spans="1:13" s="94" customFormat="1" ht="11.25">
      <c r="A73" s="103">
        <v>273</v>
      </c>
      <c r="B73" s="97" t="s">
        <v>31</v>
      </c>
      <c r="C73" s="98">
        <f>SUM(C74)</f>
        <v>147967</v>
      </c>
      <c r="D73" s="98">
        <f>SUM(D74)</f>
        <v>150000</v>
      </c>
      <c r="E73" s="98">
        <f t="shared" si="53"/>
        <v>97986.31</v>
      </c>
      <c r="F73" s="98">
        <f t="shared" si="53"/>
        <v>122482.85</v>
      </c>
      <c r="G73" s="99">
        <f t="shared" si="31"/>
        <v>0.81655233333333332</v>
      </c>
      <c r="H73" s="100">
        <f t="shared" si="32"/>
        <v>27517.149999999994</v>
      </c>
      <c r="L73" s="101"/>
      <c r="M73" s="98">
        <f t="shared" si="56"/>
        <v>24496.54</v>
      </c>
    </row>
    <row r="74" spans="1:13" s="94" customFormat="1" ht="11.25">
      <c r="A74" s="104">
        <v>27301</v>
      </c>
      <c r="B74" s="105" t="s">
        <v>31</v>
      </c>
      <c r="C74" s="106">
        <v>147967</v>
      </c>
      <c r="D74" s="106">
        <v>150000</v>
      </c>
      <c r="E74" s="106">
        <f>F74-M74</f>
        <v>97986.31</v>
      </c>
      <c r="F74" s="106">
        <v>122482.85</v>
      </c>
      <c r="G74" s="107">
        <f t="shared" ref="G74:G114" si="57">+F74/D74</f>
        <v>0.81655233333333332</v>
      </c>
      <c r="H74" s="108">
        <f t="shared" ref="H74:H102" si="58">+D74-F74</f>
        <v>27517.149999999994</v>
      </c>
      <c r="L74" s="101"/>
      <c r="M74" s="106">
        <v>24496.54</v>
      </c>
    </row>
    <row r="75" spans="1:13" s="94" customFormat="1" ht="22.5">
      <c r="A75" s="102">
        <v>2900</v>
      </c>
      <c r="B75" s="97" t="s">
        <v>94</v>
      </c>
      <c r="C75" s="98">
        <f>SUM(C76,C78,C80)</f>
        <v>45000</v>
      </c>
      <c r="D75" s="98">
        <f>SUM(D76,D78,D80)</f>
        <v>45000</v>
      </c>
      <c r="E75" s="98">
        <f t="shared" ref="E75" si="59">SUM(E76,E78,E80)</f>
        <v>6518.81</v>
      </c>
      <c r="F75" s="98">
        <f>SUM(F76,F78,F80)</f>
        <v>17760.09</v>
      </c>
      <c r="G75" s="99">
        <f t="shared" si="57"/>
        <v>0.39466866666666667</v>
      </c>
      <c r="H75" s="100">
        <f t="shared" si="58"/>
        <v>27239.91</v>
      </c>
      <c r="L75" s="101"/>
      <c r="M75" s="98">
        <f>SUM(M76,M78,M80)</f>
        <v>11241.28</v>
      </c>
    </row>
    <row r="76" spans="1:13" s="94" customFormat="1" ht="11.25">
      <c r="A76" s="103">
        <v>291</v>
      </c>
      <c r="B76" s="97" t="s">
        <v>35</v>
      </c>
      <c r="C76" s="98">
        <f>SUM(C77)</f>
        <v>15000</v>
      </c>
      <c r="D76" s="98">
        <f>SUM(D77)</f>
        <v>15000</v>
      </c>
      <c r="E76" s="98">
        <f t="shared" ref="E76:F76" si="60">SUM(E77)</f>
        <v>6397.01</v>
      </c>
      <c r="F76" s="98">
        <f t="shared" si="60"/>
        <v>10898.11</v>
      </c>
      <c r="G76" s="99">
        <f t="shared" si="57"/>
        <v>0.72654066666666672</v>
      </c>
      <c r="H76" s="100">
        <f t="shared" si="58"/>
        <v>4101.8899999999994</v>
      </c>
      <c r="L76" s="101"/>
      <c r="M76" s="98">
        <f t="shared" ref="M76" si="61">SUM(M77)</f>
        <v>4501.1000000000004</v>
      </c>
    </row>
    <row r="77" spans="1:13" s="94" customFormat="1" ht="11.25">
      <c r="A77" s="104">
        <v>29101</v>
      </c>
      <c r="B77" s="105" t="s">
        <v>35</v>
      </c>
      <c r="C77" s="106">
        <v>15000</v>
      </c>
      <c r="D77" s="106">
        <v>15000</v>
      </c>
      <c r="E77" s="106">
        <f>F77-M77</f>
        <v>6397.01</v>
      </c>
      <c r="F77" s="106">
        <v>10898.11</v>
      </c>
      <c r="G77" s="107">
        <f t="shared" si="57"/>
        <v>0.72654066666666672</v>
      </c>
      <c r="H77" s="108">
        <f t="shared" si="58"/>
        <v>4101.8899999999994</v>
      </c>
      <c r="L77" s="101"/>
      <c r="M77" s="106">
        <v>4501.1000000000004</v>
      </c>
    </row>
    <row r="78" spans="1:13" s="94" customFormat="1" ht="22.5">
      <c r="A78" s="103">
        <v>292</v>
      </c>
      <c r="B78" s="97" t="s">
        <v>95</v>
      </c>
      <c r="C78" s="98">
        <f>SUM(C79)</f>
        <v>15000</v>
      </c>
      <c r="D78" s="98">
        <f>SUM(D79)</f>
        <v>15000</v>
      </c>
      <c r="E78" s="98">
        <f t="shared" ref="E78:F78" si="62">SUM(E79)</f>
        <v>121.80000000000018</v>
      </c>
      <c r="F78" s="98">
        <f t="shared" si="62"/>
        <v>2859.98</v>
      </c>
      <c r="G78" s="99">
        <f t="shared" si="57"/>
        <v>0.19066533333333333</v>
      </c>
      <c r="H78" s="100">
        <f t="shared" si="58"/>
        <v>12140.02</v>
      </c>
      <c r="L78" s="101"/>
      <c r="M78" s="98">
        <f t="shared" ref="M78" si="63">SUM(M79)</f>
        <v>2738.18</v>
      </c>
    </row>
    <row r="79" spans="1:13" s="94" customFormat="1" ht="11.25">
      <c r="A79" s="104">
        <v>29201</v>
      </c>
      <c r="B79" s="105" t="s">
        <v>95</v>
      </c>
      <c r="C79" s="106">
        <v>15000</v>
      </c>
      <c r="D79" s="106">
        <v>15000</v>
      </c>
      <c r="E79" s="106">
        <f>F79-M79</f>
        <v>121.80000000000018</v>
      </c>
      <c r="F79" s="106">
        <v>2859.98</v>
      </c>
      <c r="G79" s="107">
        <f t="shared" si="57"/>
        <v>0.19066533333333333</v>
      </c>
      <c r="H79" s="108">
        <f t="shared" si="58"/>
        <v>12140.02</v>
      </c>
      <c r="L79" s="101"/>
      <c r="M79" s="106">
        <v>2738.18</v>
      </c>
    </row>
    <row r="80" spans="1:13" s="94" customFormat="1" ht="33.75">
      <c r="A80" s="103">
        <v>294</v>
      </c>
      <c r="B80" s="97" t="s">
        <v>96</v>
      </c>
      <c r="C80" s="98">
        <f>SUM(C81)</f>
        <v>15000</v>
      </c>
      <c r="D80" s="98">
        <f>SUM(D81)</f>
        <v>15000</v>
      </c>
      <c r="E80" s="98">
        <f>SUM(E81)</f>
        <v>0</v>
      </c>
      <c r="F80" s="98">
        <f>SUM(F81)</f>
        <v>4002</v>
      </c>
      <c r="G80" s="99">
        <v>0</v>
      </c>
      <c r="H80" s="100">
        <f t="shared" si="58"/>
        <v>10998</v>
      </c>
      <c r="L80" s="101"/>
      <c r="M80" s="98">
        <f>SUM(M81)</f>
        <v>4002</v>
      </c>
    </row>
    <row r="81" spans="1:13" s="94" customFormat="1" ht="22.5">
      <c r="A81" s="104">
        <v>29401</v>
      </c>
      <c r="B81" s="105" t="s">
        <v>96</v>
      </c>
      <c r="C81" s="106">
        <v>15000</v>
      </c>
      <c r="D81" s="106">
        <v>15000</v>
      </c>
      <c r="E81" s="106">
        <f>F81-M81</f>
        <v>0</v>
      </c>
      <c r="F81" s="106">
        <v>4002</v>
      </c>
      <c r="G81" s="107">
        <v>0</v>
      </c>
      <c r="H81" s="108">
        <f t="shared" si="58"/>
        <v>10998</v>
      </c>
      <c r="L81" s="101"/>
      <c r="M81" s="106">
        <v>4002</v>
      </c>
    </row>
    <row r="82" spans="1:13" s="94" customFormat="1" ht="11.25">
      <c r="A82" s="96">
        <v>3000</v>
      </c>
      <c r="B82" s="97" t="s">
        <v>97</v>
      </c>
      <c r="C82" s="98">
        <f>SUM(C83,C92,C102,C110,C115,C129,C132,C142,C149)</f>
        <v>8510030</v>
      </c>
      <c r="D82" s="98">
        <f>SUM(D83,D92,D102,D110,D115,D129,D132,D142,D149)</f>
        <v>10091344.84</v>
      </c>
      <c r="E82" s="98">
        <f t="shared" ref="E82:F82" si="64">SUM(E83,E92,E102,E110,E115,E129,E132,E142,E149)</f>
        <v>1320507.7599999998</v>
      </c>
      <c r="F82" s="98">
        <f t="shared" si="64"/>
        <v>2513663.92</v>
      </c>
      <c r="G82" s="99">
        <f t="shared" si="57"/>
        <v>0.24909107357389643</v>
      </c>
      <c r="H82" s="100">
        <f t="shared" si="58"/>
        <v>7577680.9199999999</v>
      </c>
      <c r="J82" s="95"/>
      <c r="L82" s="101"/>
      <c r="M82" s="98">
        <f t="shared" ref="M82" si="65">SUM(M83,M92,M102,M110,M115,M129,M132,M142,M149)</f>
        <v>1193156.1600000001</v>
      </c>
    </row>
    <row r="83" spans="1:13" s="94" customFormat="1" ht="29.25" customHeight="1">
      <c r="A83" s="102">
        <v>3100</v>
      </c>
      <c r="B83" s="97" t="s">
        <v>98</v>
      </c>
      <c r="C83" s="98">
        <f>SUM(C84,C86,C88,C90)</f>
        <v>585000</v>
      </c>
      <c r="D83" s="98">
        <f>SUM(D84,D86,D88,D90)</f>
        <v>585000</v>
      </c>
      <c r="E83" s="98">
        <f t="shared" ref="E83:F83" si="66">SUM(E84,E86,E88,E90)</f>
        <v>133702.07</v>
      </c>
      <c r="F83" s="98">
        <f t="shared" si="66"/>
        <v>308477.57</v>
      </c>
      <c r="G83" s="99">
        <f t="shared" si="57"/>
        <v>0.52731208547008546</v>
      </c>
      <c r="H83" s="100">
        <f t="shared" si="58"/>
        <v>276522.43</v>
      </c>
      <c r="L83" s="101"/>
      <c r="M83" s="98">
        <f t="shared" ref="M83" si="67">SUM(M84,M86,M88,M90)</f>
        <v>174775.5</v>
      </c>
    </row>
    <row r="84" spans="1:13" s="94" customFormat="1" ht="11.25">
      <c r="A84" s="103">
        <v>311</v>
      </c>
      <c r="B84" s="97" t="s">
        <v>99</v>
      </c>
      <c r="C84" s="98">
        <f>SUM(C85)</f>
        <v>250000</v>
      </c>
      <c r="D84" s="98">
        <f>SUM(D85)</f>
        <v>250000</v>
      </c>
      <c r="E84" s="98">
        <f t="shared" ref="E84:F84" si="68">SUM(E85)</f>
        <v>82132</v>
      </c>
      <c r="F84" s="98">
        <f t="shared" si="68"/>
        <v>148415</v>
      </c>
      <c r="G84" s="99">
        <f t="shared" si="57"/>
        <v>0.59365999999999997</v>
      </c>
      <c r="H84" s="100">
        <f t="shared" si="58"/>
        <v>101585</v>
      </c>
      <c r="L84" s="101"/>
      <c r="M84" s="98">
        <f t="shared" ref="M84" si="69">SUM(M85)</f>
        <v>66283</v>
      </c>
    </row>
    <row r="85" spans="1:13" s="94" customFormat="1" ht="11.25">
      <c r="A85" s="104">
        <v>31101</v>
      </c>
      <c r="B85" s="105" t="s">
        <v>99</v>
      </c>
      <c r="C85" s="106">
        <v>250000</v>
      </c>
      <c r="D85" s="106">
        <v>250000</v>
      </c>
      <c r="E85" s="106">
        <f>F85-M85</f>
        <v>82132</v>
      </c>
      <c r="F85" s="106">
        <v>148415</v>
      </c>
      <c r="G85" s="107">
        <f t="shared" si="57"/>
        <v>0.59365999999999997</v>
      </c>
      <c r="H85" s="108">
        <f t="shared" si="58"/>
        <v>101585</v>
      </c>
      <c r="L85" s="101"/>
      <c r="M85" s="106">
        <v>66283</v>
      </c>
    </row>
    <row r="86" spans="1:13" s="94" customFormat="1" ht="11.25">
      <c r="A86" s="103">
        <v>313</v>
      </c>
      <c r="B86" s="97" t="s">
        <v>100</v>
      </c>
      <c r="C86" s="98">
        <f>SUM(C87)</f>
        <v>60000</v>
      </c>
      <c r="D86" s="98">
        <f>SUM(D87)</f>
        <v>60000</v>
      </c>
      <c r="E86" s="98">
        <f t="shared" ref="E86:F86" si="70">SUM(E87)</f>
        <v>11035</v>
      </c>
      <c r="F86" s="98">
        <f t="shared" si="70"/>
        <v>29949</v>
      </c>
      <c r="G86" s="99">
        <f t="shared" si="57"/>
        <v>0.49914999999999998</v>
      </c>
      <c r="H86" s="100">
        <f t="shared" si="58"/>
        <v>30051</v>
      </c>
      <c r="L86" s="101"/>
      <c r="M86" s="98">
        <f t="shared" ref="M86" si="71">SUM(M87)</f>
        <v>18914</v>
      </c>
    </row>
    <row r="87" spans="1:13" s="94" customFormat="1" ht="11.25">
      <c r="A87" s="104">
        <v>31301</v>
      </c>
      <c r="B87" s="105" t="s">
        <v>100</v>
      </c>
      <c r="C87" s="106">
        <v>60000</v>
      </c>
      <c r="D87" s="106">
        <v>60000</v>
      </c>
      <c r="E87" s="106">
        <f>F87-M87</f>
        <v>11035</v>
      </c>
      <c r="F87" s="106">
        <v>29949</v>
      </c>
      <c r="G87" s="107">
        <f t="shared" si="57"/>
        <v>0.49914999999999998</v>
      </c>
      <c r="H87" s="108">
        <f t="shared" si="58"/>
        <v>30051</v>
      </c>
      <c r="L87" s="101"/>
      <c r="M87" s="106">
        <v>18914</v>
      </c>
    </row>
    <row r="88" spans="1:13" s="94" customFormat="1" ht="11.25">
      <c r="A88" s="103">
        <v>314</v>
      </c>
      <c r="B88" s="97" t="s">
        <v>101</v>
      </c>
      <c r="C88" s="98">
        <f>SUM(C89)</f>
        <v>250000</v>
      </c>
      <c r="D88" s="98">
        <f>SUM(D89)</f>
        <v>250000</v>
      </c>
      <c r="E88" s="98">
        <f t="shared" ref="E88:F88" si="72">SUM(E89)</f>
        <v>38955.880000000005</v>
      </c>
      <c r="F88" s="98">
        <f t="shared" si="72"/>
        <v>122337.66</v>
      </c>
      <c r="G88" s="99">
        <f t="shared" si="57"/>
        <v>0.48935064</v>
      </c>
      <c r="H88" s="100">
        <f t="shared" si="58"/>
        <v>127662.34</v>
      </c>
      <c r="L88" s="101"/>
      <c r="M88" s="98">
        <f t="shared" ref="M88" si="73">SUM(M89)</f>
        <v>83381.78</v>
      </c>
    </row>
    <row r="89" spans="1:13" s="94" customFormat="1" ht="11.25">
      <c r="A89" s="104">
        <v>31401</v>
      </c>
      <c r="B89" s="105" t="s">
        <v>101</v>
      </c>
      <c r="C89" s="106">
        <v>250000</v>
      </c>
      <c r="D89" s="106">
        <v>250000</v>
      </c>
      <c r="E89" s="106">
        <f>F89-M89</f>
        <v>38955.880000000005</v>
      </c>
      <c r="F89" s="106">
        <v>122337.66</v>
      </c>
      <c r="G89" s="107">
        <f t="shared" si="57"/>
        <v>0.48935064</v>
      </c>
      <c r="H89" s="108">
        <f t="shared" si="58"/>
        <v>127662.34</v>
      </c>
      <c r="L89" s="101"/>
      <c r="M89" s="106">
        <v>83381.78</v>
      </c>
    </row>
    <row r="90" spans="1:13" s="94" customFormat="1" ht="11.25">
      <c r="A90" s="103">
        <v>318</v>
      </c>
      <c r="B90" s="97" t="s">
        <v>102</v>
      </c>
      <c r="C90" s="98">
        <f>SUM(C91)</f>
        <v>25000</v>
      </c>
      <c r="D90" s="98">
        <f>SUM(D91)</f>
        <v>25000</v>
      </c>
      <c r="E90" s="98">
        <f t="shared" ref="E90:F90" si="74">SUM(E91)</f>
        <v>1579.1899999999996</v>
      </c>
      <c r="F90" s="98">
        <f t="shared" si="74"/>
        <v>7775.91</v>
      </c>
      <c r="G90" s="99">
        <f t="shared" si="57"/>
        <v>0.31103639999999999</v>
      </c>
      <c r="H90" s="100">
        <f t="shared" si="58"/>
        <v>17224.09</v>
      </c>
      <c r="L90" s="101"/>
      <c r="M90" s="98">
        <f t="shared" ref="M90" si="75">SUM(M91)</f>
        <v>6196.72</v>
      </c>
    </row>
    <row r="91" spans="1:13" s="94" customFormat="1" ht="11.25">
      <c r="A91" s="104">
        <v>31801</v>
      </c>
      <c r="B91" s="105" t="s">
        <v>103</v>
      </c>
      <c r="C91" s="106">
        <v>25000</v>
      </c>
      <c r="D91" s="106">
        <v>25000</v>
      </c>
      <c r="E91" s="106">
        <f>F91-M91</f>
        <v>1579.1899999999996</v>
      </c>
      <c r="F91" s="106">
        <v>7775.91</v>
      </c>
      <c r="G91" s="107">
        <f t="shared" si="57"/>
        <v>0.31103639999999999</v>
      </c>
      <c r="H91" s="108">
        <f t="shared" si="58"/>
        <v>17224.09</v>
      </c>
      <c r="L91" s="101"/>
      <c r="M91" s="106">
        <v>6196.72</v>
      </c>
    </row>
    <row r="92" spans="1:13" s="94" customFormat="1" ht="11.25">
      <c r="A92" s="102">
        <v>3200</v>
      </c>
      <c r="B92" s="97" t="s">
        <v>104</v>
      </c>
      <c r="C92" s="98">
        <f>SUM(C93,C95,C98,C100)</f>
        <v>1500000</v>
      </c>
      <c r="D92" s="98">
        <f>SUM(D93,D95,D98,D100)</f>
        <v>1500000</v>
      </c>
      <c r="E92" s="98">
        <f t="shared" ref="E92:F92" si="76">SUM(E93,E95,E98,E100)</f>
        <v>205973.11</v>
      </c>
      <c r="F92" s="98">
        <f t="shared" si="76"/>
        <v>333007.27</v>
      </c>
      <c r="G92" s="99">
        <f t="shared" si="57"/>
        <v>0.22200484666666667</v>
      </c>
      <c r="H92" s="100">
        <f t="shared" si="58"/>
        <v>1166992.73</v>
      </c>
      <c r="L92" s="101"/>
      <c r="M92" s="98">
        <f t="shared" ref="M92" si="77">SUM(M93,M95,M98,M100)</f>
        <v>127034.16</v>
      </c>
    </row>
    <row r="93" spans="1:13" s="94" customFormat="1" ht="11.25">
      <c r="A93" s="103">
        <v>322</v>
      </c>
      <c r="B93" s="97" t="s">
        <v>105</v>
      </c>
      <c r="C93" s="98">
        <f>SUM(C94)</f>
        <v>400000</v>
      </c>
      <c r="D93" s="98">
        <f>SUM(D94)</f>
        <v>400000</v>
      </c>
      <c r="E93" s="98">
        <f t="shared" ref="E93:F93" si="78">SUM(E94)</f>
        <v>104400</v>
      </c>
      <c r="F93" s="98">
        <f t="shared" si="78"/>
        <v>156600</v>
      </c>
      <c r="G93" s="99">
        <f t="shared" si="57"/>
        <v>0.39150000000000001</v>
      </c>
      <c r="H93" s="100">
        <f t="shared" si="58"/>
        <v>243400</v>
      </c>
      <c r="L93" s="101"/>
      <c r="M93" s="98">
        <f t="shared" ref="M93" si="79">SUM(M94)</f>
        <v>52200</v>
      </c>
    </row>
    <row r="94" spans="1:13" s="94" customFormat="1" ht="11.25">
      <c r="A94" s="104">
        <v>32201</v>
      </c>
      <c r="B94" s="105" t="s">
        <v>105</v>
      </c>
      <c r="C94" s="106">
        <v>400000</v>
      </c>
      <c r="D94" s="106">
        <v>400000</v>
      </c>
      <c r="E94" s="106">
        <f>F94-M94</f>
        <v>104400</v>
      </c>
      <c r="F94" s="106">
        <v>156600</v>
      </c>
      <c r="G94" s="107">
        <f t="shared" si="57"/>
        <v>0.39150000000000001</v>
      </c>
      <c r="H94" s="108">
        <f t="shared" si="58"/>
        <v>243400</v>
      </c>
      <c r="L94" s="101"/>
      <c r="M94" s="106">
        <v>52200</v>
      </c>
    </row>
    <row r="95" spans="1:13" s="94" customFormat="1" ht="22.5">
      <c r="A95" s="103">
        <v>323</v>
      </c>
      <c r="B95" s="97" t="s">
        <v>106</v>
      </c>
      <c r="C95" s="98">
        <f>SUM(C96:C97)</f>
        <v>350000</v>
      </c>
      <c r="D95" s="98">
        <f>SUM(D96:D97)</f>
        <v>350000</v>
      </c>
      <c r="E95" s="98">
        <f t="shared" ref="E95:F95" si="80">SUM(E96:E97)</f>
        <v>21973.91</v>
      </c>
      <c r="F95" s="98">
        <f t="shared" si="80"/>
        <v>53250.57</v>
      </c>
      <c r="G95" s="99">
        <f t="shared" si="57"/>
        <v>0.15214448571428571</v>
      </c>
      <c r="H95" s="100">
        <f t="shared" si="58"/>
        <v>296749.43</v>
      </c>
      <c r="L95" s="101"/>
      <c r="M95" s="98">
        <f t="shared" ref="M95" si="81">SUM(M96:M97)</f>
        <v>31276.66</v>
      </c>
    </row>
    <row r="96" spans="1:13" s="94" customFormat="1" ht="11.25">
      <c r="A96" s="104">
        <v>32301</v>
      </c>
      <c r="B96" s="105" t="s">
        <v>107</v>
      </c>
      <c r="C96" s="106">
        <v>200000</v>
      </c>
      <c r="D96" s="106">
        <v>200000</v>
      </c>
      <c r="E96" s="106">
        <f t="shared" ref="E96:E97" si="82">F96-M96</f>
        <v>21973.91</v>
      </c>
      <c r="F96" s="106">
        <v>53250.57</v>
      </c>
      <c r="G96" s="107">
        <f t="shared" si="57"/>
        <v>0.26625284999999999</v>
      </c>
      <c r="H96" s="108">
        <f t="shared" si="58"/>
        <v>146749.43</v>
      </c>
      <c r="L96" s="101"/>
      <c r="M96" s="106">
        <v>31276.66</v>
      </c>
    </row>
    <row r="97" spans="1:13" s="94" customFormat="1" ht="11.25">
      <c r="A97" s="104">
        <v>32302</v>
      </c>
      <c r="B97" s="105" t="s">
        <v>141</v>
      </c>
      <c r="C97" s="106">
        <v>150000</v>
      </c>
      <c r="D97" s="106">
        <v>150000</v>
      </c>
      <c r="E97" s="106">
        <f t="shared" si="82"/>
        <v>0</v>
      </c>
      <c r="F97" s="106">
        <v>0</v>
      </c>
      <c r="G97" s="107">
        <v>0</v>
      </c>
      <c r="H97" s="108">
        <f t="shared" ref="H97" si="83">+D97-F97</f>
        <v>150000</v>
      </c>
      <c r="L97" s="101"/>
      <c r="M97" s="106">
        <v>0</v>
      </c>
    </row>
    <row r="98" spans="1:13" s="94" customFormat="1" ht="11.25">
      <c r="A98" s="103">
        <v>325</v>
      </c>
      <c r="B98" s="97" t="s">
        <v>142</v>
      </c>
      <c r="C98" s="98">
        <f>SUM(C99)</f>
        <v>250000</v>
      </c>
      <c r="D98" s="98">
        <f>SUM(D99)</f>
        <v>250000</v>
      </c>
      <c r="E98" s="98">
        <f t="shared" ref="E98:F98" si="84">SUM(E99)</f>
        <v>67129.2</v>
      </c>
      <c r="F98" s="98">
        <f t="shared" si="84"/>
        <v>82092.7</v>
      </c>
      <c r="G98" s="99">
        <f t="shared" si="57"/>
        <v>0.32837079999999996</v>
      </c>
      <c r="H98" s="100">
        <f t="shared" si="58"/>
        <v>167907.3</v>
      </c>
      <c r="L98" s="101"/>
      <c r="M98" s="98">
        <f t="shared" ref="M98" si="85">SUM(M99)</f>
        <v>14963.5</v>
      </c>
    </row>
    <row r="99" spans="1:13" s="94" customFormat="1" ht="11.25">
      <c r="A99" s="104">
        <v>32501</v>
      </c>
      <c r="B99" s="105" t="s">
        <v>142</v>
      </c>
      <c r="C99" s="106">
        <v>250000</v>
      </c>
      <c r="D99" s="106">
        <v>250000</v>
      </c>
      <c r="E99" s="106">
        <f>F99-M99</f>
        <v>67129.2</v>
      </c>
      <c r="F99" s="106">
        <v>82092.7</v>
      </c>
      <c r="G99" s="107">
        <f t="shared" si="57"/>
        <v>0.32837079999999996</v>
      </c>
      <c r="H99" s="108">
        <f t="shared" si="58"/>
        <v>167907.3</v>
      </c>
      <c r="L99" s="101"/>
      <c r="M99" s="106">
        <v>14963.5</v>
      </c>
    </row>
    <row r="100" spans="1:13" s="94" customFormat="1" ht="11.25">
      <c r="A100" s="103">
        <v>329</v>
      </c>
      <c r="B100" s="97" t="s">
        <v>47</v>
      </c>
      <c r="C100" s="98">
        <f>SUM(C101)</f>
        <v>500000</v>
      </c>
      <c r="D100" s="98">
        <f>SUM(D101)</f>
        <v>500000</v>
      </c>
      <c r="E100" s="98">
        <f t="shared" ref="E100:F100" si="86">SUM(E101)</f>
        <v>12470</v>
      </c>
      <c r="F100" s="98">
        <f t="shared" si="86"/>
        <v>41064</v>
      </c>
      <c r="G100" s="99">
        <f t="shared" si="57"/>
        <v>8.2128000000000007E-2</v>
      </c>
      <c r="H100" s="100">
        <f t="shared" si="58"/>
        <v>458936</v>
      </c>
      <c r="L100" s="101"/>
      <c r="M100" s="98">
        <f t="shared" ref="M100" si="87">SUM(M101)</f>
        <v>28594</v>
      </c>
    </row>
    <row r="101" spans="1:13" s="94" customFormat="1" ht="11.25">
      <c r="A101" s="104">
        <v>32901</v>
      </c>
      <c r="B101" s="105" t="s">
        <v>47</v>
      </c>
      <c r="C101" s="106">
        <v>500000</v>
      </c>
      <c r="D101" s="106">
        <v>500000</v>
      </c>
      <c r="E101" s="106">
        <f>F101-M101</f>
        <v>12470</v>
      </c>
      <c r="F101" s="106">
        <v>41064</v>
      </c>
      <c r="G101" s="107">
        <f t="shared" si="57"/>
        <v>8.2128000000000007E-2</v>
      </c>
      <c r="H101" s="108">
        <f t="shared" si="58"/>
        <v>458936</v>
      </c>
      <c r="L101" s="101"/>
      <c r="M101" s="106">
        <v>28594</v>
      </c>
    </row>
    <row r="102" spans="1:13" s="94" customFormat="1" ht="22.5">
      <c r="A102" s="102">
        <v>3300</v>
      </c>
      <c r="B102" s="97" t="s">
        <v>108</v>
      </c>
      <c r="C102" s="98">
        <f>SUM(C103,C106,C108)</f>
        <v>73000</v>
      </c>
      <c r="D102" s="98">
        <f>SUM(D103,D106,D108)</f>
        <v>77000</v>
      </c>
      <c r="E102" s="98">
        <f t="shared" ref="E102" si="88">SUM(E103,E108)</f>
        <v>12240</v>
      </c>
      <c r="F102" s="98">
        <f>SUM(F103,F106,F108)</f>
        <v>12704</v>
      </c>
      <c r="G102" s="99">
        <f t="shared" si="57"/>
        <v>0.16498701298701299</v>
      </c>
      <c r="H102" s="100">
        <f t="shared" si="58"/>
        <v>64296</v>
      </c>
      <c r="L102" s="101"/>
      <c r="M102" s="98">
        <f t="shared" ref="M102" si="89">SUM(M103,M108)</f>
        <v>464</v>
      </c>
    </row>
    <row r="103" spans="1:13" s="94" customFormat="1" ht="22.5">
      <c r="A103" s="103">
        <v>333</v>
      </c>
      <c r="B103" s="97" t="s">
        <v>109</v>
      </c>
      <c r="C103" s="98">
        <f>SUM(C104:C105)</f>
        <v>28000</v>
      </c>
      <c r="D103" s="98">
        <f>SUM(D104:D105)</f>
        <v>32000</v>
      </c>
      <c r="E103" s="98">
        <f t="shared" ref="E103:F103" si="90">SUM(E104:E105)</f>
        <v>12240</v>
      </c>
      <c r="F103" s="98">
        <f t="shared" si="90"/>
        <v>12704</v>
      </c>
      <c r="G103" s="99">
        <f t="shared" si="57"/>
        <v>0.39700000000000002</v>
      </c>
      <c r="H103" s="100">
        <f t="shared" ref="H103:H144" si="91">+D103-F103</f>
        <v>19296</v>
      </c>
      <c r="L103" s="101"/>
      <c r="M103" s="98">
        <f t="shared" ref="M103" si="92">SUM(M104:M105)</f>
        <v>464</v>
      </c>
    </row>
    <row r="104" spans="1:13" s="94" customFormat="1" ht="11.25">
      <c r="A104" s="104">
        <v>33301</v>
      </c>
      <c r="B104" s="105" t="s">
        <v>37</v>
      </c>
      <c r="C104" s="106">
        <v>8000</v>
      </c>
      <c r="D104" s="106">
        <v>12000</v>
      </c>
      <c r="E104" s="106">
        <f t="shared" ref="E104:E105" si="93">F104-M104</f>
        <v>10440</v>
      </c>
      <c r="F104" s="106">
        <v>10904</v>
      </c>
      <c r="G104" s="107">
        <f t="shared" si="57"/>
        <v>0.90866666666666662</v>
      </c>
      <c r="H104" s="108">
        <f t="shared" si="91"/>
        <v>1096</v>
      </c>
      <c r="L104" s="101"/>
      <c r="M104" s="106">
        <v>464</v>
      </c>
    </row>
    <row r="105" spans="1:13" s="94" customFormat="1" ht="11.25">
      <c r="A105" s="104">
        <v>33302</v>
      </c>
      <c r="B105" s="105" t="s">
        <v>143</v>
      </c>
      <c r="C105" s="106">
        <v>20000</v>
      </c>
      <c r="D105" s="106">
        <v>20000</v>
      </c>
      <c r="E105" s="106">
        <f t="shared" si="93"/>
        <v>1800</v>
      </c>
      <c r="F105" s="106">
        <v>1800</v>
      </c>
      <c r="G105" s="107">
        <f t="shared" ref="G105:G107" si="94">+F105/D105</f>
        <v>0.09</v>
      </c>
      <c r="H105" s="108">
        <f t="shared" ref="H105:H107" si="95">+D105-F105</f>
        <v>18200</v>
      </c>
      <c r="L105" s="101"/>
      <c r="M105" s="106">
        <v>0</v>
      </c>
    </row>
    <row r="106" spans="1:13" s="94" customFormat="1" ht="11.25">
      <c r="A106" s="103">
        <v>334</v>
      </c>
      <c r="B106" s="97" t="s">
        <v>153</v>
      </c>
      <c r="C106" s="98">
        <f>SUM(C107)</f>
        <v>20000</v>
      </c>
      <c r="D106" s="98">
        <f>SUM(D107)</f>
        <v>20000</v>
      </c>
      <c r="E106" s="98">
        <f t="shared" ref="E106:F106" si="96">SUM(E107:E108)</f>
        <v>0</v>
      </c>
      <c r="F106" s="98">
        <f t="shared" si="96"/>
        <v>0</v>
      </c>
      <c r="G106" s="99">
        <f t="shared" si="94"/>
        <v>0</v>
      </c>
      <c r="H106" s="100">
        <f t="shared" si="95"/>
        <v>20000</v>
      </c>
      <c r="L106" s="101"/>
      <c r="M106" s="98">
        <f t="shared" ref="M106" si="97">SUM(M107:M108)</f>
        <v>0</v>
      </c>
    </row>
    <row r="107" spans="1:13" s="94" customFormat="1" ht="11.25">
      <c r="A107" s="104">
        <v>33401</v>
      </c>
      <c r="B107" s="105" t="s">
        <v>153</v>
      </c>
      <c r="C107" s="106">
        <v>20000</v>
      </c>
      <c r="D107" s="106">
        <v>20000</v>
      </c>
      <c r="E107" s="106">
        <f t="shared" ref="E107" si="98">F107-M107</f>
        <v>0</v>
      </c>
      <c r="F107" s="106">
        <v>0</v>
      </c>
      <c r="G107" s="107">
        <f t="shared" si="94"/>
        <v>0</v>
      </c>
      <c r="H107" s="108">
        <f t="shared" si="95"/>
        <v>20000</v>
      </c>
      <c r="L107" s="101"/>
      <c r="M107" s="106">
        <v>0</v>
      </c>
    </row>
    <row r="108" spans="1:13" s="94" customFormat="1" ht="22.5">
      <c r="A108" s="103">
        <v>336</v>
      </c>
      <c r="B108" s="97" t="s">
        <v>110</v>
      </c>
      <c r="C108" s="98">
        <f>SUM(C109)</f>
        <v>25000</v>
      </c>
      <c r="D108" s="98">
        <f>SUM(D109)</f>
        <v>25000</v>
      </c>
      <c r="E108" s="98">
        <f t="shared" ref="E108:F108" si="99">SUM(E109)</f>
        <v>0</v>
      </c>
      <c r="F108" s="98">
        <f t="shared" si="99"/>
        <v>0</v>
      </c>
      <c r="G108" s="99">
        <v>0</v>
      </c>
      <c r="H108" s="100">
        <f t="shared" si="91"/>
        <v>25000</v>
      </c>
      <c r="L108" s="101"/>
      <c r="M108" s="98">
        <f t="shared" ref="M108" si="100">SUM(M109)</f>
        <v>0</v>
      </c>
    </row>
    <row r="109" spans="1:13" s="94" customFormat="1" ht="11.25">
      <c r="A109" s="104">
        <v>33603</v>
      </c>
      <c r="B109" s="105" t="s">
        <v>111</v>
      </c>
      <c r="C109" s="106">
        <v>25000</v>
      </c>
      <c r="D109" s="106">
        <v>25000</v>
      </c>
      <c r="E109" s="106">
        <f>F109-M109</f>
        <v>0</v>
      </c>
      <c r="F109" s="106">
        <v>0</v>
      </c>
      <c r="G109" s="107">
        <v>0</v>
      </c>
      <c r="H109" s="108">
        <f t="shared" si="91"/>
        <v>25000</v>
      </c>
      <c r="L109" s="101"/>
      <c r="M109" s="106">
        <v>0</v>
      </c>
    </row>
    <row r="110" spans="1:13" s="94" customFormat="1" ht="22.5">
      <c r="A110" s="102">
        <v>3400</v>
      </c>
      <c r="B110" s="97" t="s">
        <v>112</v>
      </c>
      <c r="C110" s="98">
        <f>SUM(C111,C113)</f>
        <v>50000</v>
      </c>
      <c r="D110" s="98">
        <f>SUM(D111,D113)</f>
        <v>217266.66</v>
      </c>
      <c r="E110" s="98">
        <f t="shared" ref="E110:F110" si="101">SUM(E111,E113)</f>
        <v>196842.21000000002</v>
      </c>
      <c r="F110" s="98">
        <f t="shared" si="101"/>
        <v>204215.34</v>
      </c>
      <c r="G110" s="99">
        <f t="shared" si="57"/>
        <v>0.93992948572965584</v>
      </c>
      <c r="H110" s="100">
        <f t="shared" si="91"/>
        <v>13051.320000000007</v>
      </c>
      <c r="L110" s="101"/>
      <c r="M110" s="98">
        <f t="shared" ref="M110" si="102">SUM(M111,M113)</f>
        <v>7373.1299999999992</v>
      </c>
    </row>
    <row r="111" spans="1:13" s="94" customFormat="1" ht="11.25">
      <c r="A111" s="103">
        <v>341</v>
      </c>
      <c r="B111" s="97" t="s">
        <v>113</v>
      </c>
      <c r="C111" s="98">
        <f>SUM(C112)</f>
        <v>15000</v>
      </c>
      <c r="D111" s="98">
        <f>SUM(D112)</f>
        <v>15411.93</v>
      </c>
      <c r="E111" s="98">
        <f t="shared" ref="E111:F111" si="103">SUM(E112)</f>
        <v>563.76000000000022</v>
      </c>
      <c r="F111" s="98">
        <f t="shared" si="103"/>
        <v>2360.61</v>
      </c>
      <c r="G111" s="99">
        <f t="shared" si="57"/>
        <v>0.1531677083921352</v>
      </c>
      <c r="H111" s="100">
        <f t="shared" si="91"/>
        <v>13051.32</v>
      </c>
      <c r="L111" s="101"/>
      <c r="M111" s="98">
        <f t="shared" ref="M111" si="104">SUM(M112)</f>
        <v>1796.85</v>
      </c>
    </row>
    <row r="112" spans="1:13" s="94" customFormat="1" ht="11.25">
      <c r="A112" s="104">
        <v>34101</v>
      </c>
      <c r="B112" s="105" t="s">
        <v>113</v>
      </c>
      <c r="C112" s="106">
        <v>15000</v>
      </c>
      <c r="D112" s="106">
        <v>15411.93</v>
      </c>
      <c r="E112" s="106">
        <f>F112-M112</f>
        <v>563.76000000000022</v>
      </c>
      <c r="F112" s="106">
        <v>2360.61</v>
      </c>
      <c r="G112" s="107">
        <f t="shared" si="57"/>
        <v>0.1531677083921352</v>
      </c>
      <c r="H112" s="108">
        <f t="shared" si="91"/>
        <v>13051.32</v>
      </c>
      <c r="L112" s="101"/>
      <c r="M112" s="106">
        <v>1796.85</v>
      </c>
    </row>
    <row r="113" spans="1:13" s="94" customFormat="1" ht="11.25">
      <c r="A113" s="103">
        <v>345</v>
      </c>
      <c r="B113" s="97" t="s">
        <v>114</v>
      </c>
      <c r="C113" s="98">
        <f>SUM(C114)</f>
        <v>35000</v>
      </c>
      <c r="D113" s="98">
        <f>SUM(D114)</f>
        <v>201854.73</v>
      </c>
      <c r="E113" s="98">
        <f t="shared" ref="E113:F113" si="105">SUM(E114)</f>
        <v>196278.45</v>
      </c>
      <c r="F113" s="98">
        <f t="shared" si="105"/>
        <v>201854.73</v>
      </c>
      <c r="G113" s="99">
        <f t="shared" si="57"/>
        <v>1</v>
      </c>
      <c r="H113" s="100">
        <f t="shared" si="91"/>
        <v>0</v>
      </c>
      <c r="L113" s="101"/>
      <c r="M113" s="98">
        <f t="shared" ref="M113" si="106">SUM(M114)</f>
        <v>5576.28</v>
      </c>
    </row>
    <row r="114" spans="1:13" s="94" customFormat="1" ht="11.25">
      <c r="A114" s="104">
        <v>34501</v>
      </c>
      <c r="B114" s="105" t="s">
        <v>114</v>
      </c>
      <c r="C114" s="106">
        <v>35000</v>
      </c>
      <c r="D114" s="106">
        <v>201854.73</v>
      </c>
      <c r="E114" s="106">
        <f>F114-M114</f>
        <v>196278.45</v>
      </c>
      <c r="F114" s="106">
        <v>201854.73</v>
      </c>
      <c r="G114" s="107">
        <f t="shared" si="57"/>
        <v>1</v>
      </c>
      <c r="H114" s="108">
        <f t="shared" si="91"/>
        <v>0</v>
      </c>
      <c r="L114" s="101"/>
      <c r="M114" s="106">
        <v>5576.28</v>
      </c>
    </row>
    <row r="115" spans="1:13" s="94" customFormat="1" ht="22.5">
      <c r="A115" s="102">
        <v>3500</v>
      </c>
      <c r="B115" s="97" t="s">
        <v>115</v>
      </c>
      <c r="C115" s="98">
        <f>SUM(C116,C118,C120,C123,C125,C127)</f>
        <v>659530</v>
      </c>
      <c r="D115" s="98">
        <f t="shared" ref="D115:F115" si="107">SUM(D116,D118,D120,D123,D125,D127)</f>
        <v>807058.91999999993</v>
      </c>
      <c r="E115" s="98">
        <f t="shared" si="107"/>
        <v>63888.979999999996</v>
      </c>
      <c r="F115" s="98">
        <f t="shared" si="107"/>
        <v>268897.48</v>
      </c>
      <c r="G115" s="99">
        <f t="shared" ref="G115:G131" si="108">+F115/D115</f>
        <v>0.33318196891993956</v>
      </c>
      <c r="H115" s="100">
        <f t="shared" si="91"/>
        <v>538161.43999999994</v>
      </c>
      <c r="L115" s="101"/>
      <c r="M115" s="98">
        <f t="shared" ref="M115" si="109">SUM(M116,M118,M120,M123,M125,M127)</f>
        <v>205008.5</v>
      </c>
    </row>
    <row r="116" spans="1:13" s="94" customFormat="1" ht="22.5">
      <c r="A116" s="103">
        <v>351</v>
      </c>
      <c r="B116" s="97" t="s">
        <v>116</v>
      </c>
      <c r="C116" s="98">
        <f>SUM(C117)</f>
        <v>292530</v>
      </c>
      <c r="D116" s="98">
        <f>SUM(D117)</f>
        <v>300000</v>
      </c>
      <c r="E116" s="98">
        <f t="shared" ref="E116:F116" si="110">SUM(E117)</f>
        <v>16960</v>
      </c>
      <c r="F116" s="98">
        <f t="shared" si="110"/>
        <v>123974</v>
      </c>
      <c r="G116" s="99">
        <f t="shared" si="108"/>
        <v>0.41324666666666665</v>
      </c>
      <c r="H116" s="100">
        <f t="shared" si="91"/>
        <v>176026</v>
      </c>
      <c r="L116" s="101"/>
      <c r="M116" s="98">
        <f t="shared" ref="M116" si="111">SUM(M117)</f>
        <v>107014</v>
      </c>
    </row>
    <row r="117" spans="1:13" s="94" customFormat="1" ht="11.25">
      <c r="A117" s="104">
        <v>35101</v>
      </c>
      <c r="B117" s="105" t="s">
        <v>117</v>
      </c>
      <c r="C117" s="106">
        <v>292530</v>
      </c>
      <c r="D117" s="106">
        <v>300000</v>
      </c>
      <c r="E117" s="106">
        <f>F117-M117</f>
        <v>16960</v>
      </c>
      <c r="F117" s="106">
        <v>123974</v>
      </c>
      <c r="G117" s="107">
        <f t="shared" si="108"/>
        <v>0.41324666666666665</v>
      </c>
      <c r="H117" s="108">
        <f t="shared" si="91"/>
        <v>176026</v>
      </c>
      <c r="L117" s="101"/>
      <c r="M117" s="106">
        <v>107014</v>
      </c>
    </row>
    <row r="118" spans="1:13" s="94" customFormat="1" ht="33.75">
      <c r="A118" s="103">
        <v>352</v>
      </c>
      <c r="B118" s="97" t="s">
        <v>118</v>
      </c>
      <c r="C118" s="98">
        <f>SUM(C119)</f>
        <v>50000</v>
      </c>
      <c r="D118" s="98">
        <f>SUM(D119)</f>
        <v>50000</v>
      </c>
      <c r="E118" s="98">
        <f t="shared" ref="E118:F118" si="112">SUM(E119)</f>
        <v>1914.0000000000002</v>
      </c>
      <c r="F118" s="98">
        <f t="shared" si="112"/>
        <v>3746.8</v>
      </c>
      <c r="G118" s="99">
        <f t="shared" si="108"/>
        <v>7.4936000000000003E-2</v>
      </c>
      <c r="H118" s="100">
        <f t="shared" si="91"/>
        <v>46253.2</v>
      </c>
      <c r="L118" s="101"/>
      <c r="M118" s="98">
        <f t="shared" ref="M118" si="113">SUM(M119)</f>
        <v>1832.8</v>
      </c>
    </row>
    <row r="119" spans="1:13" s="94" customFormat="1" ht="22.5">
      <c r="A119" s="104">
        <v>35201</v>
      </c>
      <c r="B119" s="105" t="s">
        <v>119</v>
      </c>
      <c r="C119" s="106">
        <v>50000</v>
      </c>
      <c r="D119" s="106">
        <v>50000</v>
      </c>
      <c r="E119" s="106">
        <f>F119-M119</f>
        <v>1914.0000000000002</v>
      </c>
      <c r="F119" s="106">
        <v>3746.8</v>
      </c>
      <c r="G119" s="107">
        <f t="shared" si="108"/>
        <v>7.4936000000000003E-2</v>
      </c>
      <c r="H119" s="108">
        <f t="shared" si="91"/>
        <v>46253.2</v>
      </c>
      <c r="L119" s="101"/>
      <c r="M119" s="106">
        <v>1832.8</v>
      </c>
    </row>
    <row r="120" spans="1:13" s="94" customFormat="1" ht="33.75">
      <c r="A120" s="103">
        <v>353</v>
      </c>
      <c r="B120" s="97" t="s">
        <v>120</v>
      </c>
      <c r="C120" s="98">
        <f>SUM(C121:C122)</f>
        <v>70000</v>
      </c>
      <c r="D120" s="98">
        <f>SUM(D121:D122)</f>
        <v>70000</v>
      </c>
      <c r="E120" s="98">
        <f t="shared" ref="E120:F120" si="114">SUM(E121:E122)</f>
        <v>15740.689999999999</v>
      </c>
      <c r="F120" s="98">
        <f t="shared" si="114"/>
        <v>33811.509999999995</v>
      </c>
      <c r="G120" s="99">
        <f t="shared" si="108"/>
        <v>0.48302157142857133</v>
      </c>
      <c r="H120" s="100">
        <f t="shared" si="91"/>
        <v>36188.490000000005</v>
      </c>
      <c r="L120" s="101"/>
      <c r="M120" s="98">
        <f t="shared" ref="M120" si="115">SUM(M121:M122)</f>
        <v>18070.82</v>
      </c>
    </row>
    <row r="121" spans="1:13" s="94" customFormat="1" ht="11.25">
      <c r="A121" s="104">
        <v>35301</v>
      </c>
      <c r="B121" s="105" t="s">
        <v>48</v>
      </c>
      <c r="C121" s="106">
        <v>25000</v>
      </c>
      <c r="D121" s="106">
        <v>25000</v>
      </c>
      <c r="E121" s="106">
        <f t="shared" ref="E121:E122" si="116">F121-M121</f>
        <v>6380</v>
      </c>
      <c r="F121" s="106">
        <v>14416.82</v>
      </c>
      <c r="G121" s="107">
        <f t="shared" si="108"/>
        <v>0.57667279999999999</v>
      </c>
      <c r="H121" s="108">
        <f t="shared" si="91"/>
        <v>10583.18</v>
      </c>
      <c r="L121" s="101"/>
      <c r="M121" s="106">
        <v>8036.82</v>
      </c>
    </row>
    <row r="122" spans="1:13" s="94" customFormat="1" ht="22.5">
      <c r="A122" s="104">
        <v>35302</v>
      </c>
      <c r="B122" s="105" t="s">
        <v>121</v>
      </c>
      <c r="C122" s="106">
        <v>45000</v>
      </c>
      <c r="D122" s="106">
        <v>45000</v>
      </c>
      <c r="E122" s="106">
        <f t="shared" si="116"/>
        <v>9360.6899999999987</v>
      </c>
      <c r="F122" s="106">
        <v>19394.689999999999</v>
      </c>
      <c r="G122" s="107">
        <f t="shared" si="108"/>
        <v>0.4309931111111111</v>
      </c>
      <c r="H122" s="108">
        <f t="shared" si="91"/>
        <v>25605.31</v>
      </c>
      <c r="L122" s="101"/>
      <c r="M122" s="106">
        <v>10034</v>
      </c>
    </row>
    <row r="123" spans="1:13" s="94" customFormat="1" ht="22.5">
      <c r="A123" s="103">
        <v>355</v>
      </c>
      <c r="B123" s="97" t="s">
        <v>122</v>
      </c>
      <c r="C123" s="98">
        <f>SUM(C124)</f>
        <v>200000</v>
      </c>
      <c r="D123" s="98">
        <f>SUM(D124)</f>
        <v>340058.92</v>
      </c>
      <c r="E123" s="98">
        <f t="shared" ref="E123:F127" si="117">SUM(E124)</f>
        <v>23006.289999999994</v>
      </c>
      <c r="F123" s="98">
        <f t="shared" si="117"/>
        <v>92455.17</v>
      </c>
      <c r="G123" s="99">
        <f t="shared" si="108"/>
        <v>0.27187985540858628</v>
      </c>
      <c r="H123" s="100">
        <f t="shared" si="91"/>
        <v>247603.75</v>
      </c>
      <c r="L123" s="101"/>
      <c r="M123" s="98">
        <f t="shared" ref="M123:M127" si="118">SUM(M124)</f>
        <v>69448.88</v>
      </c>
    </row>
    <row r="124" spans="1:13" s="94" customFormat="1" ht="11.25">
      <c r="A124" s="104">
        <v>35501</v>
      </c>
      <c r="B124" s="105" t="s">
        <v>123</v>
      </c>
      <c r="C124" s="106">
        <v>200000</v>
      </c>
      <c r="D124" s="106">
        <v>340058.92</v>
      </c>
      <c r="E124" s="106">
        <f>F124-M124</f>
        <v>23006.289999999994</v>
      </c>
      <c r="F124" s="106">
        <v>92455.17</v>
      </c>
      <c r="G124" s="107">
        <f t="shared" si="108"/>
        <v>0.27187985540858628</v>
      </c>
      <c r="H124" s="108">
        <f t="shared" si="91"/>
        <v>247603.75</v>
      </c>
      <c r="L124" s="101"/>
      <c r="M124" s="106">
        <v>69448.88</v>
      </c>
    </row>
    <row r="125" spans="1:13" s="94" customFormat="1" ht="33.75">
      <c r="A125" s="103">
        <v>357</v>
      </c>
      <c r="B125" s="97" t="s">
        <v>154</v>
      </c>
      <c r="C125" s="98">
        <f>SUM(C126)</f>
        <v>40000</v>
      </c>
      <c r="D125" s="98">
        <f>SUM(D126)</f>
        <v>40000</v>
      </c>
      <c r="E125" s="98">
        <f t="shared" si="117"/>
        <v>6268</v>
      </c>
      <c r="F125" s="98">
        <f t="shared" si="117"/>
        <v>14910</v>
      </c>
      <c r="G125" s="99">
        <f t="shared" ref="G125:G126" si="119">+F125/D125</f>
        <v>0.37275000000000003</v>
      </c>
      <c r="H125" s="100">
        <f t="shared" ref="H125:H126" si="120">+D125-F125</f>
        <v>25090</v>
      </c>
      <c r="L125" s="101"/>
      <c r="M125" s="98">
        <f t="shared" si="118"/>
        <v>8642</v>
      </c>
    </row>
    <row r="126" spans="1:13" s="94" customFormat="1" ht="22.5">
      <c r="A126" s="104">
        <v>35701</v>
      </c>
      <c r="B126" s="105" t="s">
        <v>155</v>
      </c>
      <c r="C126" s="106">
        <v>40000</v>
      </c>
      <c r="D126" s="106">
        <v>40000</v>
      </c>
      <c r="E126" s="106">
        <f>F126-M126</f>
        <v>6268</v>
      </c>
      <c r="F126" s="106">
        <v>14910</v>
      </c>
      <c r="G126" s="107">
        <f t="shared" si="119"/>
        <v>0.37275000000000003</v>
      </c>
      <c r="H126" s="108">
        <f t="shared" si="120"/>
        <v>25090</v>
      </c>
      <c r="L126" s="101"/>
      <c r="M126" s="106">
        <v>8642</v>
      </c>
    </row>
    <row r="127" spans="1:13" s="94" customFormat="1" ht="11.25">
      <c r="A127" s="103">
        <v>359</v>
      </c>
      <c r="B127" s="97" t="s">
        <v>156</v>
      </c>
      <c r="C127" s="98">
        <f>SUM(C128)</f>
        <v>7000</v>
      </c>
      <c r="D127" s="98">
        <f>SUM(D128)</f>
        <v>7000</v>
      </c>
      <c r="E127" s="98">
        <f t="shared" si="117"/>
        <v>0</v>
      </c>
      <c r="F127" s="98">
        <f t="shared" si="117"/>
        <v>0</v>
      </c>
      <c r="G127" s="99">
        <f t="shared" ref="G127:G128" si="121">+F127/D127</f>
        <v>0</v>
      </c>
      <c r="H127" s="100">
        <f t="shared" ref="H127:H128" si="122">+D127-F127</f>
        <v>7000</v>
      </c>
      <c r="L127" s="101"/>
      <c r="M127" s="98">
        <f t="shared" si="118"/>
        <v>0</v>
      </c>
    </row>
    <row r="128" spans="1:13" s="94" customFormat="1" ht="11.25">
      <c r="A128" s="104">
        <v>35901</v>
      </c>
      <c r="B128" s="105" t="s">
        <v>156</v>
      </c>
      <c r="C128" s="106">
        <v>7000</v>
      </c>
      <c r="D128" s="106">
        <v>7000</v>
      </c>
      <c r="E128" s="106">
        <f>F128-M128</f>
        <v>0</v>
      </c>
      <c r="F128" s="106">
        <v>0</v>
      </c>
      <c r="G128" s="107">
        <f t="shared" si="121"/>
        <v>0</v>
      </c>
      <c r="H128" s="108">
        <f t="shared" si="122"/>
        <v>7000</v>
      </c>
      <c r="L128" s="101"/>
      <c r="M128" s="106">
        <v>0</v>
      </c>
    </row>
    <row r="129" spans="1:13" s="94" customFormat="1" ht="22.5">
      <c r="A129" s="102">
        <v>3600</v>
      </c>
      <c r="B129" s="97" t="s">
        <v>124</v>
      </c>
      <c r="C129" s="98">
        <f>SUM(C130)</f>
        <v>4580000</v>
      </c>
      <c r="D129" s="98">
        <f>SUM(D130)</f>
        <v>5662519.2599999998</v>
      </c>
      <c r="E129" s="98">
        <f t="shared" ref="E129:F129" si="123">SUM(E130)</f>
        <v>578851.3899999999</v>
      </c>
      <c r="F129" s="98">
        <f t="shared" si="123"/>
        <v>1139049.6299999999</v>
      </c>
      <c r="G129" s="99">
        <f t="shared" si="108"/>
        <v>0.2011559833528937</v>
      </c>
      <c r="H129" s="100">
        <f t="shared" si="91"/>
        <v>4523469.63</v>
      </c>
      <c r="L129" s="101"/>
      <c r="M129" s="98">
        <f t="shared" ref="M129:M130" si="124">SUM(M130)</f>
        <v>560198.24</v>
      </c>
    </row>
    <row r="130" spans="1:13" s="94" customFormat="1" ht="33.75">
      <c r="A130" s="103">
        <v>361</v>
      </c>
      <c r="B130" s="97" t="s">
        <v>144</v>
      </c>
      <c r="C130" s="98">
        <f>SUM(C131)</f>
        <v>4580000</v>
      </c>
      <c r="D130" s="98">
        <f>SUM(D131)</f>
        <v>5662519.2599999998</v>
      </c>
      <c r="E130" s="98">
        <f t="shared" ref="E130:F130" si="125">SUM(E131)</f>
        <v>578851.3899999999</v>
      </c>
      <c r="F130" s="98">
        <f t="shared" si="125"/>
        <v>1139049.6299999999</v>
      </c>
      <c r="G130" s="99">
        <f t="shared" si="108"/>
        <v>0.2011559833528937</v>
      </c>
      <c r="H130" s="100">
        <f t="shared" si="91"/>
        <v>4523469.63</v>
      </c>
      <c r="L130" s="101"/>
      <c r="M130" s="98">
        <f t="shared" si="124"/>
        <v>560198.24</v>
      </c>
    </row>
    <row r="131" spans="1:13" s="94" customFormat="1" ht="33.75">
      <c r="A131" s="104">
        <v>36101</v>
      </c>
      <c r="B131" s="105" t="s">
        <v>144</v>
      </c>
      <c r="C131" s="106">
        <v>4580000</v>
      </c>
      <c r="D131" s="106">
        <v>5662519.2599999998</v>
      </c>
      <c r="E131" s="106">
        <f>F131-M131</f>
        <v>578851.3899999999</v>
      </c>
      <c r="F131" s="106">
        <v>1139049.6299999999</v>
      </c>
      <c r="G131" s="107">
        <f t="shared" si="108"/>
        <v>0.2011559833528937</v>
      </c>
      <c r="H131" s="108">
        <f t="shared" si="91"/>
        <v>4523469.63</v>
      </c>
      <c r="L131" s="101"/>
      <c r="M131" s="106">
        <v>560198.24</v>
      </c>
    </row>
    <row r="132" spans="1:13" s="94" customFormat="1" ht="11.25">
      <c r="A132" s="102">
        <v>3700</v>
      </c>
      <c r="B132" s="97" t="s">
        <v>125</v>
      </c>
      <c r="C132" s="98">
        <f>SUM(C133,C135,C137,C140)</f>
        <v>702500</v>
      </c>
      <c r="D132" s="98">
        <f>SUM(D133,D135,D137,D140)</f>
        <v>802500</v>
      </c>
      <c r="E132" s="98">
        <f t="shared" ref="E132:F132" si="126">SUM(E133,E135,E137,E140)</f>
        <v>98279</v>
      </c>
      <c r="F132" s="98">
        <f t="shared" si="126"/>
        <v>205986.01</v>
      </c>
      <c r="G132" s="99">
        <f t="shared" ref="G132:G155" si="127">+F132/D132</f>
        <v>0.25668038629283491</v>
      </c>
      <c r="H132" s="100">
        <f t="shared" si="91"/>
        <v>596513.99</v>
      </c>
      <c r="L132" s="101"/>
      <c r="M132" s="98">
        <f t="shared" ref="M132" si="128">SUM(M133,M135,M137,M140)</f>
        <v>107707.01</v>
      </c>
    </row>
    <row r="133" spans="1:13" s="94" customFormat="1" ht="12" customHeight="1">
      <c r="A133" s="103">
        <v>371</v>
      </c>
      <c r="B133" s="97" t="s">
        <v>126</v>
      </c>
      <c r="C133" s="98">
        <f>SUM(C134)</f>
        <v>150000</v>
      </c>
      <c r="D133" s="98">
        <f>SUM(D134)</f>
        <v>150000</v>
      </c>
      <c r="E133" s="98">
        <f t="shared" ref="E133:F133" si="129">SUM(E134)</f>
        <v>70659</v>
      </c>
      <c r="F133" s="98">
        <f t="shared" si="129"/>
        <v>103088.01</v>
      </c>
      <c r="G133" s="99">
        <f t="shared" si="127"/>
        <v>0.68725340000000001</v>
      </c>
      <c r="H133" s="100">
        <f t="shared" si="91"/>
        <v>46911.990000000005</v>
      </c>
      <c r="L133" s="101"/>
      <c r="M133" s="98">
        <f t="shared" ref="M133" si="130">SUM(M134)</f>
        <v>32429.01</v>
      </c>
    </row>
    <row r="134" spans="1:13" s="94" customFormat="1" ht="12" customHeight="1">
      <c r="A134" s="104">
        <v>37101</v>
      </c>
      <c r="B134" s="105" t="s">
        <v>126</v>
      </c>
      <c r="C134" s="106">
        <v>150000</v>
      </c>
      <c r="D134" s="106">
        <v>150000</v>
      </c>
      <c r="E134" s="106">
        <f>F134-M134</f>
        <v>70659</v>
      </c>
      <c r="F134" s="106">
        <v>103088.01</v>
      </c>
      <c r="G134" s="107">
        <f t="shared" si="127"/>
        <v>0.68725340000000001</v>
      </c>
      <c r="H134" s="108">
        <f t="shared" si="91"/>
        <v>46911.990000000005</v>
      </c>
      <c r="L134" s="101"/>
      <c r="M134" s="106">
        <v>32429.01</v>
      </c>
    </row>
    <row r="135" spans="1:13" s="94" customFormat="1" ht="12" customHeight="1">
      <c r="A135" s="103">
        <v>372</v>
      </c>
      <c r="B135" s="97" t="s">
        <v>127</v>
      </c>
      <c r="C135" s="98">
        <f>SUM(C136)</f>
        <v>50000</v>
      </c>
      <c r="D135" s="98">
        <f>SUM(D136)</f>
        <v>50000</v>
      </c>
      <c r="E135" s="98">
        <f t="shared" ref="E135:F135" si="131">SUM(E136)</f>
        <v>0</v>
      </c>
      <c r="F135" s="98">
        <f t="shared" si="131"/>
        <v>2668</v>
      </c>
      <c r="G135" s="99">
        <f t="shared" si="127"/>
        <v>5.3359999999999998E-2</v>
      </c>
      <c r="H135" s="100">
        <f t="shared" si="91"/>
        <v>47332</v>
      </c>
      <c r="L135" s="101"/>
      <c r="M135" s="98">
        <f t="shared" ref="M135" si="132">SUM(M136)</f>
        <v>2668</v>
      </c>
    </row>
    <row r="136" spans="1:13" s="94" customFormat="1" ht="12" customHeight="1">
      <c r="A136" s="104">
        <v>37201</v>
      </c>
      <c r="B136" s="105" t="s">
        <v>127</v>
      </c>
      <c r="C136" s="106">
        <v>50000</v>
      </c>
      <c r="D136" s="106">
        <v>50000</v>
      </c>
      <c r="E136" s="106">
        <f>F136-M136</f>
        <v>0</v>
      </c>
      <c r="F136" s="106">
        <v>2668</v>
      </c>
      <c r="G136" s="107">
        <f t="shared" si="127"/>
        <v>5.3359999999999998E-2</v>
      </c>
      <c r="H136" s="108">
        <f t="shared" si="91"/>
        <v>47332</v>
      </c>
      <c r="L136" s="101"/>
      <c r="M136" s="106">
        <v>2668</v>
      </c>
    </row>
    <row r="137" spans="1:13" s="94" customFormat="1" ht="12" customHeight="1">
      <c r="A137" s="103">
        <v>375</v>
      </c>
      <c r="B137" s="97" t="s">
        <v>36</v>
      </c>
      <c r="C137" s="98">
        <f>SUM(C138:C139)</f>
        <v>500000</v>
      </c>
      <c r="D137" s="98">
        <f>SUM(D138:D139)</f>
        <v>600000</v>
      </c>
      <c r="E137" s="98">
        <f t="shared" ref="E137:F137" si="133">SUM(E138:E139)</f>
        <v>27620</v>
      </c>
      <c r="F137" s="98">
        <f t="shared" si="133"/>
        <v>100230</v>
      </c>
      <c r="G137" s="99">
        <f t="shared" si="127"/>
        <v>0.16705</v>
      </c>
      <c r="H137" s="100">
        <f t="shared" si="91"/>
        <v>499770</v>
      </c>
      <c r="L137" s="101"/>
      <c r="M137" s="98">
        <f t="shared" ref="M137" si="134">SUM(M138:M139)</f>
        <v>72610</v>
      </c>
    </row>
    <row r="138" spans="1:13" s="94" customFormat="1" ht="12" customHeight="1">
      <c r="A138" s="104">
        <v>37501</v>
      </c>
      <c r="B138" s="105" t="s">
        <v>36</v>
      </c>
      <c r="C138" s="106">
        <v>400000</v>
      </c>
      <c r="D138" s="106">
        <v>500000</v>
      </c>
      <c r="E138" s="106">
        <f t="shared" ref="E138:E139" si="135">F138-M138</f>
        <v>24100</v>
      </c>
      <c r="F138" s="106">
        <v>86270</v>
      </c>
      <c r="G138" s="107">
        <f t="shared" si="127"/>
        <v>0.17254</v>
      </c>
      <c r="H138" s="108">
        <f t="shared" si="91"/>
        <v>413730</v>
      </c>
      <c r="L138" s="101"/>
      <c r="M138" s="106">
        <v>62170</v>
      </c>
    </row>
    <row r="139" spans="1:13" s="94" customFormat="1" ht="12" customHeight="1">
      <c r="A139" s="104">
        <v>37502</v>
      </c>
      <c r="B139" s="105" t="s">
        <v>128</v>
      </c>
      <c r="C139" s="106">
        <v>100000</v>
      </c>
      <c r="D139" s="106">
        <v>100000</v>
      </c>
      <c r="E139" s="106">
        <f t="shared" si="135"/>
        <v>3520</v>
      </c>
      <c r="F139" s="106">
        <v>13960</v>
      </c>
      <c r="G139" s="107">
        <f t="shared" si="127"/>
        <v>0.1396</v>
      </c>
      <c r="H139" s="108">
        <f t="shared" si="91"/>
        <v>86040</v>
      </c>
      <c r="L139" s="101"/>
      <c r="M139" s="106">
        <v>10440</v>
      </c>
    </row>
    <row r="140" spans="1:13" s="94" customFormat="1" ht="12" customHeight="1">
      <c r="A140" s="103">
        <v>379</v>
      </c>
      <c r="B140" s="97" t="s">
        <v>129</v>
      </c>
      <c r="C140" s="98">
        <f>SUM(C141)</f>
        <v>2500</v>
      </c>
      <c r="D140" s="98">
        <f>SUM(D141)</f>
        <v>2500</v>
      </c>
      <c r="E140" s="98">
        <f t="shared" ref="E140:F140" si="136">SUM(E141)</f>
        <v>0</v>
      </c>
      <c r="F140" s="98">
        <f t="shared" si="136"/>
        <v>0</v>
      </c>
      <c r="G140" s="99">
        <v>0</v>
      </c>
      <c r="H140" s="100">
        <f t="shared" si="91"/>
        <v>2500</v>
      </c>
      <c r="L140" s="101"/>
      <c r="M140" s="98">
        <f t="shared" ref="M140" si="137">SUM(M141)</f>
        <v>0</v>
      </c>
    </row>
    <row r="141" spans="1:13" s="94" customFormat="1" ht="12" customHeight="1">
      <c r="A141" s="104">
        <v>37901</v>
      </c>
      <c r="B141" s="105" t="s">
        <v>32</v>
      </c>
      <c r="C141" s="106">
        <v>2500</v>
      </c>
      <c r="D141" s="106">
        <v>2500</v>
      </c>
      <c r="E141" s="106">
        <f>F141-M141</f>
        <v>0</v>
      </c>
      <c r="F141" s="106">
        <v>0</v>
      </c>
      <c r="G141" s="107">
        <v>0</v>
      </c>
      <c r="H141" s="108">
        <f t="shared" si="91"/>
        <v>2500</v>
      </c>
      <c r="L141" s="101"/>
      <c r="M141" s="106">
        <v>0</v>
      </c>
    </row>
    <row r="142" spans="1:13" s="94" customFormat="1" ht="11.25">
      <c r="A142" s="102">
        <v>3800</v>
      </c>
      <c r="B142" s="97" t="s">
        <v>130</v>
      </c>
      <c r="C142" s="98">
        <f>SUM(C143,C145,C147)</f>
        <v>300000</v>
      </c>
      <c r="D142" s="98">
        <f>SUM(D143,D145,D147)</f>
        <v>380000</v>
      </c>
      <c r="E142" s="98">
        <f>SUM(E143,E145,E147)</f>
        <v>30731</v>
      </c>
      <c r="F142" s="98">
        <f>SUM(F143,F145,F147)</f>
        <v>33691</v>
      </c>
      <c r="G142" s="99">
        <f t="shared" si="127"/>
        <v>8.8660526315789467E-2</v>
      </c>
      <c r="H142" s="100">
        <f t="shared" si="91"/>
        <v>346309</v>
      </c>
      <c r="L142" s="101"/>
      <c r="M142" s="98">
        <f t="shared" ref="M142" si="138">SUM(M143,M147)</f>
        <v>2960</v>
      </c>
    </row>
    <row r="143" spans="1:13" s="94" customFormat="1" ht="12" customHeight="1">
      <c r="A143" s="103">
        <v>381</v>
      </c>
      <c r="B143" s="97" t="s">
        <v>131</v>
      </c>
      <c r="C143" s="98">
        <f>SUM(C144)</f>
        <v>100000</v>
      </c>
      <c r="D143" s="98">
        <f>SUM(D144)</f>
        <v>100000</v>
      </c>
      <c r="E143" s="98">
        <f t="shared" ref="E143:F145" si="139">SUM(E144)</f>
        <v>0</v>
      </c>
      <c r="F143" s="98">
        <f t="shared" si="139"/>
        <v>2960</v>
      </c>
      <c r="G143" s="99">
        <f t="shared" si="127"/>
        <v>2.9600000000000001E-2</v>
      </c>
      <c r="H143" s="100">
        <f t="shared" si="91"/>
        <v>97040</v>
      </c>
      <c r="L143" s="101"/>
      <c r="M143" s="98">
        <f t="shared" ref="M143:M145" si="140">SUM(M144)</f>
        <v>2960</v>
      </c>
    </row>
    <row r="144" spans="1:13" s="94" customFormat="1" ht="12" customHeight="1">
      <c r="A144" s="104">
        <v>38101</v>
      </c>
      <c r="B144" s="105" t="s">
        <v>131</v>
      </c>
      <c r="C144" s="106">
        <v>100000</v>
      </c>
      <c r="D144" s="106">
        <v>100000</v>
      </c>
      <c r="E144" s="106">
        <f>F144-M144</f>
        <v>0</v>
      </c>
      <c r="F144" s="106">
        <v>2960</v>
      </c>
      <c r="G144" s="107">
        <f t="shared" si="127"/>
        <v>2.9600000000000001E-2</v>
      </c>
      <c r="H144" s="108">
        <f t="shared" si="91"/>
        <v>97040</v>
      </c>
      <c r="L144" s="101"/>
      <c r="M144" s="106">
        <v>2960</v>
      </c>
    </row>
    <row r="145" spans="1:13" s="94" customFormat="1" ht="12" customHeight="1">
      <c r="A145" s="103">
        <v>382</v>
      </c>
      <c r="B145" s="97" t="s">
        <v>157</v>
      </c>
      <c r="C145" s="98">
        <f>SUM(C146)</f>
        <v>100000</v>
      </c>
      <c r="D145" s="98">
        <f>SUM(D146)</f>
        <v>100000</v>
      </c>
      <c r="E145" s="98">
        <f t="shared" si="139"/>
        <v>15578</v>
      </c>
      <c r="F145" s="98">
        <f t="shared" si="139"/>
        <v>15578</v>
      </c>
      <c r="G145" s="99">
        <f t="shared" ref="G145:G146" si="141">+F145/D145</f>
        <v>0.15578</v>
      </c>
      <c r="H145" s="100">
        <f t="shared" ref="H145:H146" si="142">+D145-F145</f>
        <v>84422</v>
      </c>
      <c r="L145" s="101"/>
      <c r="M145" s="98">
        <f t="shared" si="140"/>
        <v>0</v>
      </c>
    </row>
    <row r="146" spans="1:13" s="94" customFormat="1" ht="12" customHeight="1">
      <c r="A146" s="104">
        <v>38201</v>
      </c>
      <c r="B146" s="105" t="s">
        <v>157</v>
      </c>
      <c r="C146" s="106">
        <v>100000</v>
      </c>
      <c r="D146" s="106">
        <v>100000</v>
      </c>
      <c r="E146" s="106">
        <f>F146-M146</f>
        <v>15578</v>
      </c>
      <c r="F146" s="106">
        <v>15578</v>
      </c>
      <c r="G146" s="107">
        <f t="shared" si="141"/>
        <v>0.15578</v>
      </c>
      <c r="H146" s="108">
        <f t="shared" si="142"/>
        <v>84422</v>
      </c>
      <c r="L146" s="101"/>
      <c r="M146" s="106">
        <v>0</v>
      </c>
    </row>
    <row r="147" spans="1:13" s="94" customFormat="1" ht="12" customHeight="1">
      <c r="A147" s="103">
        <v>383</v>
      </c>
      <c r="B147" s="97" t="s">
        <v>132</v>
      </c>
      <c r="C147" s="98">
        <f>SUM(C148)</f>
        <v>100000</v>
      </c>
      <c r="D147" s="98">
        <f>SUM(D148)</f>
        <v>180000</v>
      </c>
      <c r="E147" s="98">
        <f t="shared" ref="E147:F147" si="143">SUM(E148)</f>
        <v>15153</v>
      </c>
      <c r="F147" s="98">
        <f t="shared" si="143"/>
        <v>15153</v>
      </c>
      <c r="G147" s="99">
        <f t="shared" si="127"/>
        <v>8.4183333333333332E-2</v>
      </c>
      <c r="H147" s="100">
        <f t="shared" ref="H147:H155" si="144">+D147-F147</f>
        <v>164847</v>
      </c>
      <c r="L147" s="101"/>
      <c r="M147" s="98">
        <f t="shared" ref="M147" si="145">SUM(M148)</f>
        <v>0</v>
      </c>
    </row>
    <row r="148" spans="1:13" s="94" customFormat="1" ht="12" customHeight="1">
      <c r="A148" s="104">
        <v>38301</v>
      </c>
      <c r="B148" s="105" t="s">
        <v>132</v>
      </c>
      <c r="C148" s="106">
        <v>100000</v>
      </c>
      <c r="D148" s="106">
        <v>180000</v>
      </c>
      <c r="E148" s="106">
        <f>F148-M148</f>
        <v>15153</v>
      </c>
      <c r="F148" s="106">
        <v>15153</v>
      </c>
      <c r="G148" s="107">
        <f t="shared" si="127"/>
        <v>8.4183333333333332E-2</v>
      </c>
      <c r="H148" s="108">
        <f t="shared" si="144"/>
        <v>164847</v>
      </c>
      <c r="L148" s="101"/>
      <c r="M148" s="106">
        <v>0</v>
      </c>
    </row>
    <row r="149" spans="1:13" s="94" customFormat="1" ht="11.25">
      <c r="A149" s="102">
        <v>3900</v>
      </c>
      <c r="B149" s="97" t="s">
        <v>133</v>
      </c>
      <c r="C149" s="98">
        <f>SUM(C150)</f>
        <v>60000</v>
      </c>
      <c r="D149" s="98">
        <f>SUM(D150)</f>
        <v>60000</v>
      </c>
      <c r="E149" s="98">
        <f t="shared" ref="E149:F149" si="146">SUM(E150)</f>
        <v>0</v>
      </c>
      <c r="F149" s="98">
        <f t="shared" si="146"/>
        <v>7635.62</v>
      </c>
      <c r="G149" s="99">
        <f t="shared" si="127"/>
        <v>0.12726033333333334</v>
      </c>
      <c r="H149" s="100">
        <f t="shared" si="144"/>
        <v>52364.38</v>
      </c>
      <c r="L149" s="101"/>
      <c r="M149" s="98">
        <f t="shared" ref="M149:M150" si="147">SUM(M150)</f>
        <v>7635.62</v>
      </c>
    </row>
    <row r="150" spans="1:13" s="94" customFormat="1" ht="11.25">
      <c r="A150" s="103">
        <v>392</v>
      </c>
      <c r="B150" s="97" t="s">
        <v>134</v>
      </c>
      <c r="C150" s="98">
        <f>SUM(C151)</f>
        <v>60000</v>
      </c>
      <c r="D150" s="98">
        <f>SUM(D151)</f>
        <v>60000</v>
      </c>
      <c r="E150" s="98">
        <f t="shared" ref="E150:F150" si="148">SUM(E151)</f>
        <v>0</v>
      </c>
      <c r="F150" s="98">
        <f t="shared" si="148"/>
        <v>7635.62</v>
      </c>
      <c r="G150" s="99">
        <f t="shared" si="127"/>
        <v>0.12726033333333334</v>
      </c>
      <c r="H150" s="100">
        <f t="shared" si="144"/>
        <v>52364.38</v>
      </c>
      <c r="L150" s="101"/>
      <c r="M150" s="98">
        <f t="shared" si="147"/>
        <v>7635.62</v>
      </c>
    </row>
    <row r="151" spans="1:13" s="94" customFormat="1" ht="11.25">
      <c r="A151" s="104">
        <v>39201</v>
      </c>
      <c r="B151" s="105" t="s">
        <v>134</v>
      </c>
      <c r="C151" s="106">
        <v>60000</v>
      </c>
      <c r="D151" s="106">
        <v>60000</v>
      </c>
      <c r="E151" s="106">
        <f>F151-M151</f>
        <v>0</v>
      </c>
      <c r="F151" s="106">
        <v>7635.62</v>
      </c>
      <c r="G151" s="107">
        <f t="shared" si="127"/>
        <v>0.12726033333333334</v>
      </c>
      <c r="H151" s="108">
        <f t="shared" si="144"/>
        <v>52364.38</v>
      </c>
      <c r="L151" s="101"/>
      <c r="M151" s="106">
        <v>7635.62</v>
      </c>
    </row>
    <row r="152" spans="1:13" s="94" customFormat="1" ht="22.5">
      <c r="A152" s="96">
        <v>4000</v>
      </c>
      <c r="B152" s="97" t="s">
        <v>135</v>
      </c>
      <c r="C152" s="98">
        <f>SUM(C153,C156)</f>
        <v>6450000</v>
      </c>
      <c r="D152" s="98">
        <f>SUM(D153,D156)</f>
        <v>7040000</v>
      </c>
      <c r="E152" s="98">
        <f>SUM(E153,E156)</f>
        <v>386316.75</v>
      </c>
      <c r="F152" s="98">
        <f>SUM(F153,F156)</f>
        <v>982816.75</v>
      </c>
      <c r="G152" s="99">
        <f t="shared" si="127"/>
        <v>0.13960465198863636</v>
      </c>
      <c r="H152" s="100">
        <f t="shared" si="144"/>
        <v>6057183.25</v>
      </c>
      <c r="L152" s="101"/>
      <c r="M152" s="98">
        <f>SUM(M153,M156)</f>
        <v>596500</v>
      </c>
    </row>
    <row r="153" spans="1:13" s="94" customFormat="1" ht="15" customHeight="1">
      <c r="A153" s="102">
        <v>4100</v>
      </c>
      <c r="B153" s="97" t="s">
        <v>145</v>
      </c>
      <c r="C153" s="98">
        <f>SUM(C154)</f>
        <v>2200000</v>
      </c>
      <c r="D153" s="98">
        <f>SUM(D154)</f>
        <v>2390000</v>
      </c>
      <c r="E153" s="98">
        <f t="shared" ref="E153:F153" si="149">SUM(E154)</f>
        <v>75000</v>
      </c>
      <c r="F153" s="98">
        <f t="shared" si="149"/>
        <v>75000</v>
      </c>
      <c r="G153" s="99">
        <f t="shared" si="127"/>
        <v>3.1380753138075312E-2</v>
      </c>
      <c r="H153" s="100">
        <f t="shared" si="144"/>
        <v>2315000</v>
      </c>
      <c r="L153" s="101"/>
      <c r="M153" s="98">
        <f t="shared" ref="M153:M154" si="150">SUM(M154)</f>
        <v>0</v>
      </c>
    </row>
    <row r="154" spans="1:13" s="94" customFormat="1" ht="33" customHeight="1">
      <c r="A154" s="103">
        <v>415</v>
      </c>
      <c r="B154" s="97" t="s">
        <v>146</v>
      </c>
      <c r="C154" s="98">
        <f>SUM(C155)</f>
        <v>2200000</v>
      </c>
      <c r="D154" s="98">
        <f>SUM(D155)</f>
        <v>2390000</v>
      </c>
      <c r="E154" s="98">
        <f t="shared" ref="E154:F154" si="151">SUM(E155)</f>
        <v>75000</v>
      </c>
      <c r="F154" s="98">
        <f t="shared" si="151"/>
        <v>75000</v>
      </c>
      <c r="G154" s="99">
        <f t="shared" si="127"/>
        <v>3.1380753138075312E-2</v>
      </c>
      <c r="H154" s="100">
        <f t="shared" si="144"/>
        <v>2315000</v>
      </c>
      <c r="L154" s="101"/>
      <c r="M154" s="98">
        <f t="shared" si="150"/>
        <v>0</v>
      </c>
    </row>
    <row r="155" spans="1:13" s="94" customFormat="1" ht="11.25">
      <c r="A155" s="104">
        <v>41502</v>
      </c>
      <c r="B155" s="105" t="s">
        <v>147</v>
      </c>
      <c r="C155" s="106">
        <v>2200000</v>
      </c>
      <c r="D155" s="106">
        <v>2390000</v>
      </c>
      <c r="E155" s="106">
        <f>F155-M155</f>
        <v>75000</v>
      </c>
      <c r="F155" s="106">
        <v>75000</v>
      </c>
      <c r="G155" s="107">
        <f t="shared" si="127"/>
        <v>3.1380753138075312E-2</v>
      </c>
      <c r="H155" s="108">
        <f t="shared" si="144"/>
        <v>2315000</v>
      </c>
      <c r="L155" s="101"/>
      <c r="M155" s="106">
        <v>0</v>
      </c>
    </row>
    <row r="156" spans="1:13" s="94" customFormat="1" ht="11.25">
      <c r="A156" s="102">
        <v>4400</v>
      </c>
      <c r="B156" s="97" t="s">
        <v>145</v>
      </c>
      <c r="C156" s="98">
        <f>SUM(C157,C159)</f>
        <v>4250000</v>
      </c>
      <c r="D156" s="98">
        <f>SUM(D157,D159)</f>
        <v>4650000</v>
      </c>
      <c r="E156" s="98">
        <f t="shared" ref="E156:F156" si="152">SUM(E157,E159)</f>
        <v>311316.75</v>
      </c>
      <c r="F156" s="98">
        <f t="shared" si="152"/>
        <v>907816.75</v>
      </c>
      <c r="G156" s="99">
        <f t="shared" ref="G156:G158" si="153">+F156/D156</f>
        <v>0.19522940860215054</v>
      </c>
      <c r="H156" s="100">
        <f t="shared" ref="H156:H158" si="154">+D156-F156</f>
        <v>3742183.25</v>
      </c>
      <c r="L156" s="101"/>
      <c r="M156" s="98">
        <f t="shared" ref="M156" si="155">SUM(M157,M159)</f>
        <v>596500</v>
      </c>
    </row>
    <row r="157" spans="1:13" s="94" customFormat="1" ht="11.25">
      <c r="A157" s="103">
        <v>441</v>
      </c>
      <c r="B157" s="97" t="s">
        <v>148</v>
      </c>
      <c r="C157" s="98">
        <f>SUM(C158)</f>
        <v>4200000</v>
      </c>
      <c r="D157" s="98">
        <f>SUM(D158)</f>
        <v>4600000</v>
      </c>
      <c r="E157" s="98">
        <f t="shared" ref="E157:F157" si="156">SUM(E158)</f>
        <v>311316.75</v>
      </c>
      <c r="F157" s="98">
        <f t="shared" si="156"/>
        <v>907816.75</v>
      </c>
      <c r="G157" s="99">
        <f t="shared" si="153"/>
        <v>0.19735146739130435</v>
      </c>
      <c r="H157" s="100">
        <f t="shared" si="154"/>
        <v>3692183.25</v>
      </c>
      <c r="L157" s="101"/>
      <c r="M157" s="98">
        <f t="shared" ref="M157" si="157">SUM(M158)</f>
        <v>596500</v>
      </c>
    </row>
    <row r="158" spans="1:13" s="94" customFormat="1" ht="11.25">
      <c r="A158" s="104">
        <v>44101</v>
      </c>
      <c r="B158" s="105" t="s">
        <v>148</v>
      </c>
      <c r="C158" s="106">
        <v>4200000</v>
      </c>
      <c r="D158" s="106">
        <v>4600000</v>
      </c>
      <c r="E158" s="106">
        <f>F158-M158</f>
        <v>311316.75</v>
      </c>
      <c r="F158" s="106">
        <v>907816.75</v>
      </c>
      <c r="G158" s="107">
        <f t="shared" si="153"/>
        <v>0.19735146739130435</v>
      </c>
      <c r="H158" s="108">
        <f t="shared" si="154"/>
        <v>3692183.25</v>
      </c>
      <c r="L158" s="101"/>
      <c r="M158" s="106">
        <v>596500</v>
      </c>
    </row>
    <row r="159" spans="1:13" s="94" customFormat="1" ht="22.5">
      <c r="A159" s="103">
        <v>442</v>
      </c>
      <c r="B159" s="97" t="s">
        <v>136</v>
      </c>
      <c r="C159" s="98">
        <f>SUM(C160)</f>
        <v>50000</v>
      </c>
      <c r="D159" s="98">
        <f>SUM(D160)</f>
        <v>50000</v>
      </c>
      <c r="E159" s="98">
        <f t="shared" ref="E159" si="158">SUM(E160)</f>
        <v>0</v>
      </c>
      <c r="F159" s="98">
        <f t="shared" ref="F159" si="159">SUM(F160)</f>
        <v>0</v>
      </c>
      <c r="G159" s="99">
        <v>0</v>
      </c>
      <c r="H159" s="100">
        <f t="shared" ref="H159:H160" si="160">+D159-F159</f>
        <v>50000</v>
      </c>
      <c r="L159" s="101"/>
      <c r="M159" s="98">
        <f t="shared" ref="M159" si="161">SUM(M160)</f>
        <v>0</v>
      </c>
    </row>
    <row r="160" spans="1:13" s="94" customFormat="1" ht="11.25">
      <c r="A160" s="104">
        <v>44204</v>
      </c>
      <c r="B160" s="105" t="s">
        <v>137</v>
      </c>
      <c r="C160" s="106">
        <v>50000</v>
      </c>
      <c r="D160" s="106">
        <v>50000</v>
      </c>
      <c r="E160" s="106">
        <f>F160-M160</f>
        <v>0</v>
      </c>
      <c r="F160" s="106">
        <v>0</v>
      </c>
      <c r="G160" s="107">
        <v>0</v>
      </c>
      <c r="H160" s="108">
        <f t="shared" si="160"/>
        <v>50000</v>
      </c>
      <c r="L160" s="101"/>
      <c r="M160" s="106">
        <v>0</v>
      </c>
    </row>
    <row r="161" spans="1:13" s="94" customFormat="1" ht="21" customHeight="1">
      <c r="A161" s="96">
        <v>5000</v>
      </c>
      <c r="B161" s="97" t="s">
        <v>158</v>
      </c>
      <c r="C161" s="98">
        <f>SUM(C162,C167,C172)</f>
        <v>214103</v>
      </c>
      <c r="D161" s="98">
        <f>SUM(D162,D167,D172)</f>
        <v>279600</v>
      </c>
      <c r="E161" s="98">
        <f>SUM(E162,E167,E172)</f>
        <v>0</v>
      </c>
      <c r="F161" s="98">
        <f>SUM(F162,F167,F172)</f>
        <v>64620.06</v>
      </c>
      <c r="G161" s="99">
        <f t="shared" ref="G161:G174" si="162">+F161/D161</f>
        <v>0.23111609442060085</v>
      </c>
      <c r="H161" s="100">
        <f>+D161-F161</f>
        <v>214979.94</v>
      </c>
      <c r="L161" s="101"/>
      <c r="M161" s="98">
        <f>SUM(M162,M167,M172)</f>
        <v>64620.06</v>
      </c>
    </row>
    <row r="162" spans="1:13" s="94" customFormat="1" ht="11.25">
      <c r="A162" s="102">
        <v>5100</v>
      </c>
      <c r="B162" s="97" t="s">
        <v>159</v>
      </c>
      <c r="C162" s="98">
        <f>SUM(C165,C163)</f>
        <v>131000</v>
      </c>
      <c r="D162" s="98">
        <f>SUM(D163,D165)</f>
        <v>179600</v>
      </c>
      <c r="E162" s="98">
        <f>SUM(E165,E163)</f>
        <v>0</v>
      </c>
      <c r="F162" s="98">
        <f>SUM(F165,F163)</f>
        <v>44657.08</v>
      </c>
      <c r="G162" s="99">
        <f t="shared" si="162"/>
        <v>0.24864743875278397</v>
      </c>
      <c r="H162" s="100">
        <f>+D162-F162</f>
        <v>134942.91999999998</v>
      </c>
      <c r="L162" s="101"/>
      <c r="M162" s="98">
        <f>SUM(M165,M163)</f>
        <v>44657.08</v>
      </c>
    </row>
    <row r="163" spans="1:13" s="94" customFormat="1" ht="11.25">
      <c r="A163" s="103">
        <v>511</v>
      </c>
      <c r="B163" s="97" t="s">
        <v>160</v>
      </c>
      <c r="C163" s="98">
        <f>SUM(C164)</f>
        <v>96400</v>
      </c>
      <c r="D163" s="98">
        <f>SUM(D164)</f>
        <v>100000</v>
      </c>
      <c r="E163" s="98">
        <f>SUM(E164)</f>
        <v>0</v>
      </c>
      <c r="F163" s="98">
        <f>SUM(F164)</f>
        <v>3490</v>
      </c>
      <c r="G163" s="99">
        <f t="shared" si="162"/>
        <v>3.49E-2</v>
      </c>
      <c r="H163" s="100">
        <f t="shared" ref="H163:H174" si="163">+D163-F163</f>
        <v>96510</v>
      </c>
      <c r="L163" s="101"/>
      <c r="M163" s="98">
        <f>SUM(M164)</f>
        <v>3490</v>
      </c>
    </row>
    <row r="164" spans="1:13" s="94" customFormat="1" ht="11.25">
      <c r="A164" s="104">
        <v>51101</v>
      </c>
      <c r="B164" s="105" t="s">
        <v>161</v>
      </c>
      <c r="C164" s="106">
        <v>96400</v>
      </c>
      <c r="D164" s="106">
        <v>100000</v>
      </c>
      <c r="E164" s="106">
        <f>F164-M164</f>
        <v>0</v>
      </c>
      <c r="F164" s="106">
        <v>3490</v>
      </c>
      <c r="G164" s="107">
        <f t="shared" si="162"/>
        <v>3.49E-2</v>
      </c>
      <c r="H164" s="108">
        <f t="shared" si="163"/>
        <v>96510</v>
      </c>
      <c r="L164" s="101"/>
      <c r="M164" s="106">
        <v>3490</v>
      </c>
    </row>
    <row r="165" spans="1:13" s="94" customFormat="1" ht="22.5">
      <c r="A165" s="103">
        <v>515</v>
      </c>
      <c r="B165" s="97" t="s">
        <v>162</v>
      </c>
      <c r="C165" s="98">
        <f>SUM(C166)</f>
        <v>34600</v>
      </c>
      <c r="D165" s="98">
        <f>SUM(D166)</f>
        <v>79600</v>
      </c>
      <c r="E165" s="98">
        <f>SUM(E166)</f>
        <v>0</v>
      </c>
      <c r="F165" s="98">
        <f>SUM(F166)</f>
        <v>41167.08</v>
      </c>
      <c r="G165" s="99">
        <f t="shared" si="162"/>
        <v>0.51717437185929649</v>
      </c>
      <c r="H165" s="100">
        <f t="shared" si="163"/>
        <v>38432.92</v>
      </c>
      <c r="L165" s="101"/>
      <c r="M165" s="98">
        <f>SUM(M166)</f>
        <v>41167.08</v>
      </c>
    </row>
    <row r="166" spans="1:13" s="94" customFormat="1" ht="11.25">
      <c r="A166" s="104">
        <v>51501</v>
      </c>
      <c r="B166" s="105" t="s">
        <v>163</v>
      </c>
      <c r="C166" s="106">
        <v>34600</v>
      </c>
      <c r="D166" s="106">
        <v>79600</v>
      </c>
      <c r="E166" s="106">
        <f>F166-M166</f>
        <v>0</v>
      </c>
      <c r="F166" s="106">
        <v>41167.08</v>
      </c>
      <c r="G166" s="107">
        <f t="shared" si="162"/>
        <v>0.51717437185929649</v>
      </c>
      <c r="H166" s="108">
        <f t="shared" si="163"/>
        <v>38432.92</v>
      </c>
      <c r="L166" s="101"/>
      <c r="M166" s="106">
        <v>41167.08</v>
      </c>
    </row>
    <row r="167" spans="1:13" s="94" customFormat="1" ht="22.5">
      <c r="A167" s="102">
        <v>5200</v>
      </c>
      <c r="B167" s="97" t="s">
        <v>164</v>
      </c>
      <c r="C167" s="98">
        <f>SUM(C170,C168)</f>
        <v>63103</v>
      </c>
      <c r="D167" s="98">
        <f>SUM(D170,D168)</f>
        <v>80000</v>
      </c>
      <c r="E167" s="98">
        <f>SUM(E170,E168)</f>
        <v>0</v>
      </c>
      <c r="F167" s="98">
        <f>SUM(F170,F168)</f>
        <v>19962.98</v>
      </c>
      <c r="G167" s="99">
        <f t="shared" si="162"/>
        <v>0.24953724999999999</v>
      </c>
      <c r="H167" s="100">
        <f t="shared" si="163"/>
        <v>60037.020000000004</v>
      </c>
      <c r="L167" s="101"/>
      <c r="M167" s="98">
        <f>SUM(M170,M168)</f>
        <v>19962.98</v>
      </c>
    </row>
    <row r="168" spans="1:13" s="94" customFormat="1" ht="11.25">
      <c r="A168" s="103">
        <v>523</v>
      </c>
      <c r="B168" s="97" t="s">
        <v>165</v>
      </c>
      <c r="C168" s="98">
        <f>SUM(C169)</f>
        <v>49000</v>
      </c>
      <c r="D168" s="98">
        <f>SUM(D169)</f>
        <v>50000</v>
      </c>
      <c r="E168" s="98">
        <f>SUM(E169)</f>
        <v>0</v>
      </c>
      <c r="F168" s="98">
        <f>SUM(F169)</f>
        <v>999</v>
      </c>
      <c r="G168" s="99">
        <f t="shared" si="162"/>
        <v>1.9980000000000001E-2</v>
      </c>
      <c r="H168" s="100">
        <f t="shared" si="163"/>
        <v>49001</v>
      </c>
      <c r="L168" s="101"/>
      <c r="M168" s="98">
        <f>SUM(M169)</f>
        <v>999</v>
      </c>
    </row>
    <row r="169" spans="1:13" s="94" customFormat="1" ht="11.25">
      <c r="A169" s="104">
        <v>52301</v>
      </c>
      <c r="B169" s="105" t="s">
        <v>165</v>
      </c>
      <c r="C169" s="106">
        <v>49000</v>
      </c>
      <c r="D169" s="106">
        <v>50000</v>
      </c>
      <c r="E169" s="106">
        <f>F169-M169</f>
        <v>0</v>
      </c>
      <c r="F169" s="106">
        <v>999</v>
      </c>
      <c r="G169" s="107">
        <f t="shared" si="162"/>
        <v>1.9980000000000001E-2</v>
      </c>
      <c r="H169" s="108">
        <f t="shared" si="163"/>
        <v>49001</v>
      </c>
      <c r="L169" s="101"/>
      <c r="M169" s="106">
        <v>999</v>
      </c>
    </row>
    <row r="170" spans="1:13" s="94" customFormat="1" ht="24.75" customHeight="1">
      <c r="A170" s="103">
        <v>529</v>
      </c>
      <c r="B170" s="97" t="s">
        <v>166</v>
      </c>
      <c r="C170" s="98">
        <f>SUM(C171)</f>
        <v>14103</v>
      </c>
      <c r="D170" s="98">
        <f>SUM(D171)</f>
        <v>30000</v>
      </c>
      <c r="E170" s="98">
        <f>SUM(E171)</f>
        <v>0</v>
      </c>
      <c r="F170" s="98">
        <f>SUM(F171)</f>
        <v>18963.98</v>
      </c>
      <c r="G170" s="99">
        <f t="shared" si="162"/>
        <v>0.63213266666666668</v>
      </c>
      <c r="H170" s="100">
        <f t="shared" si="163"/>
        <v>11036.02</v>
      </c>
      <c r="L170" s="101"/>
      <c r="M170" s="98">
        <f>SUM(M171)</f>
        <v>18963.98</v>
      </c>
    </row>
    <row r="171" spans="1:13" s="94" customFormat="1" ht="18" customHeight="1">
      <c r="A171" s="104">
        <v>52901</v>
      </c>
      <c r="B171" s="105" t="s">
        <v>166</v>
      </c>
      <c r="C171" s="106">
        <v>14103</v>
      </c>
      <c r="D171" s="106">
        <v>30000</v>
      </c>
      <c r="E171" s="106">
        <f>F171-M171</f>
        <v>0</v>
      </c>
      <c r="F171" s="106">
        <v>18963.98</v>
      </c>
      <c r="G171" s="107">
        <f t="shared" si="162"/>
        <v>0.63213266666666668</v>
      </c>
      <c r="H171" s="108">
        <f t="shared" si="163"/>
        <v>11036.02</v>
      </c>
      <c r="L171" s="101"/>
      <c r="M171" s="106">
        <v>18963.98</v>
      </c>
    </row>
    <row r="172" spans="1:13" s="94" customFormat="1" ht="11.25">
      <c r="A172" s="102">
        <v>5600</v>
      </c>
      <c r="B172" s="97" t="s">
        <v>167</v>
      </c>
      <c r="C172" s="98">
        <f t="shared" ref="C172:F173" si="164">SUM(C173)</f>
        <v>20000</v>
      </c>
      <c r="D172" s="98">
        <f t="shared" si="164"/>
        <v>20000</v>
      </c>
      <c r="E172" s="98">
        <f t="shared" si="164"/>
        <v>0</v>
      </c>
      <c r="F172" s="98">
        <f t="shared" si="164"/>
        <v>0</v>
      </c>
      <c r="G172" s="99">
        <f t="shared" si="162"/>
        <v>0</v>
      </c>
      <c r="H172" s="100">
        <f t="shared" si="163"/>
        <v>20000</v>
      </c>
      <c r="L172" s="101"/>
      <c r="M172" s="98">
        <f t="shared" ref="M172:M173" si="165">SUM(M173)</f>
        <v>0</v>
      </c>
    </row>
    <row r="173" spans="1:13" s="94" customFormat="1" ht="22.5">
      <c r="A173" s="103">
        <v>564</v>
      </c>
      <c r="B173" s="97" t="s">
        <v>168</v>
      </c>
      <c r="C173" s="98">
        <f t="shared" si="164"/>
        <v>20000</v>
      </c>
      <c r="D173" s="98">
        <f t="shared" si="164"/>
        <v>20000</v>
      </c>
      <c r="E173" s="98">
        <f t="shared" si="164"/>
        <v>0</v>
      </c>
      <c r="F173" s="98">
        <f t="shared" si="164"/>
        <v>0</v>
      </c>
      <c r="G173" s="99">
        <f t="shared" si="162"/>
        <v>0</v>
      </c>
      <c r="H173" s="100">
        <f t="shared" si="163"/>
        <v>20000</v>
      </c>
      <c r="L173" s="101"/>
      <c r="M173" s="98">
        <f t="shared" si="165"/>
        <v>0</v>
      </c>
    </row>
    <row r="174" spans="1:13" s="94" customFormat="1" ht="11.25">
      <c r="A174" s="104">
        <v>56401</v>
      </c>
      <c r="B174" s="105" t="s">
        <v>169</v>
      </c>
      <c r="C174" s="106">
        <v>20000</v>
      </c>
      <c r="D174" s="106">
        <v>20000</v>
      </c>
      <c r="E174" s="106">
        <v>0</v>
      </c>
      <c r="F174" s="106">
        <v>0</v>
      </c>
      <c r="G174" s="107">
        <f t="shared" si="162"/>
        <v>0</v>
      </c>
      <c r="H174" s="108">
        <f t="shared" si="163"/>
        <v>20000</v>
      </c>
      <c r="L174" s="101"/>
      <c r="M174" s="106">
        <v>0</v>
      </c>
    </row>
    <row r="175" spans="1:13" s="94" customFormat="1" ht="12" thickBot="1">
      <c r="A175" s="124"/>
      <c r="B175" s="109"/>
      <c r="C175" s="125"/>
      <c r="D175" s="125"/>
      <c r="E175" s="125"/>
      <c r="F175" s="125"/>
      <c r="G175" s="126"/>
      <c r="H175" s="127"/>
      <c r="L175" s="101"/>
      <c r="M175" s="125"/>
    </row>
    <row r="176" spans="1:13" ht="13.5" thickTop="1">
      <c r="A176" s="179" t="s">
        <v>138</v>
      </c>
      <c r="B176" s="179"/>
      <c r="I176" s="94"/>
    </row>
    <row r="177" spans="1:13">
      <c r="I177" s="94"/>
    </row>
    <row r="178" spans="1:13" s="3" customFormat="1" ht="15" customHeight="1">
      <c r="A178" s="112"/>
      <c r="B178" s="113"/>
      <c r="C178" s="114"/>
      <c r="D178" s="113"/>
      <c r="E178" s="115"/>
      <c r="F178" s="116"/>
      <c r="G178" s="113"/>
      <c r="H178" s="113"/>
      <c r="I178" s="117"/>
      <c r="M178" s="116"/>
    </row>
    <row r="179" spans="1:13" s="3" customFormat="1" ht="15" customHeight="1">
      <c r="A179" s="5"/>
      <c r="B179" s="6"/>
      <c r="C179" s="6"/>
      <c r="D179" s="118"/>
      <c r="E179" s="118"/>
      <c r="F179" s="119"/>
      <c r="G179" s="6"/>
      <c r="H179" s="119"/>
      <c r="I179" s="120"/>
      <c r="M179" s="119"/>
    </row>
    <row r="180" spans="1:13">
      <c r="C180"/>
      <c r="D180" s="121"/>
      <c r="E180" s="121"/>
      <c r="F180" s="122"/>
      <c r="G180"/>
      <c r="H180" s="122"/>
      <c r="I180" s="123"/>
      <c r="M180" s="122"/>
    </row>
    <row r="181" spans="1:13">
      <c r="C181"/>
      <c r="D181" s="121"/>
      <c r="E181" s="121"/>
      <c r="F181" s="122"/>
      <c r="G181"/>
      <c r="H181" s="122"/>
      <c r="I181" s="123"/>
      <c r="M181" s="122"/>
    </row>
    <row r="182" spans="1:13">
      <c r="C182"/>
      <c r="D182" s="121"/>
      <c r="E182" s="121"/>
      <c r="F182" s="122"/>
      <c r="G182"/>
      <c r="H182" s="122"/>
      <c r="I182" s="123"/>
      <c r="M182" s="122"/>
    </row>
    <row r="183" spans="1:13">
      <c r="C183"/>
      <c r="D183" s="121"/>
      <c r="E183" s="121"/>
      <c r="F183" s="122"/>
      <c r="G183"/>
      <c r="H183" s="122"/>
      <c r="I183" s="123"/>
      <c r="M183" s="122"/>
    </row>
    <row r="184" spans="1:13">
      <c r="C184"/>
      <c r="D184" s="121"/>
      <c r="E184" s="121"/>
      <c r="F184" s="122"/>
      <c r="G184"/>
      <c r="H184" s="122"/>
      <c r="I184" s="123"/>
      <c r="M184" s="122"/>
    </row>
    <row r="185" spans="1:13">
      <c r="C185"/>
      <c r="D185" s="121"/>
      <c r="E185" s="121"/>
      <c r="F185" s="122"/>
      <c r="G185"/>
      <c r="H185" s="122"/>
      <c r="I185" s="123"/>
      <c r="M185" s="122"/>
    </row>
  </sheetData>
  <mergeCells count="13">
    <mergeCell ref="F9:G9"/>
    <mergeCell ref="H9:H10"/>
    <mergeCell ref="A176:B176"/>
    <mergeCell ref="A2:H2"/>
    <mergeCell ref="A3:H3"/>
    <mergeCell ref="A5:H5"/>
    <mergeCell ref="A7:H7"/>
    <mergeCell ref="C8:F8"/>
    <mergeCell ref="A9:A10"/>
    <mergeCell ref="B9:B10"/>
    <mergeCell ref="C9:C10"/>
    <mergeCell ref="D9:D10"/>
    <mergeCell ref="E9:E10"/>
  </mergeCells>
  <pageMargins left="0.31496062992125984" right="0.5118110236220472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C45" sqref="C45"/>
    </sheetView>
  </sheetViews>
  <sheetFormatPr baseColWidth="10" defaultRowHeight="12.75"/>
  <cols>
    <col min="1" max="1" width="0.7109375" customWidth="1"/>
    <col min="2" max="2" width="14.42578125" customWidth="1"/>
    <col min="3" max="3" width="19.85546875" customWidth="1"/>
    <col min="4" max="4" width="63" customWidth="1"/>
    <col min="5" max="5" width="16.28515625" customWidth="1"/>
    <col min="6" max="7" width="11.7109375" bestFit="1" customWidth="1"/>
  </cols>
  <sheetData>
    <row r="1" spans="1:7">
      <c r="D1" s="193" t="s">
        <v>42</v>
      </c>
      <c r="E1" s="193"/>
    </row>
    <row r="2" spans="1:7" s="10" customFormat="1" ht="12">
      <c r="A2" s="50" t="s">
        <v>39</v>
      </c>
      <c r="B2" s="50"/>
      <c r="C2" s="50"/>
      <c r="D2" s="50"/>
      <c r="E2" s="50"/>
    </row>
    <row r="3" spans="1:7" s="10" customFormat="1" ht="12">
      <c r="A3" s="50" t="s">
        <v>43</v>
      </c>
      <c r="B3" s="50"/>
      <c r="C3" s="50"/>
      <c r="D3" s="50"/>
      <c r="E3" s="50"/>
    </row>
    <row r="4" spans="1:7" s="10" customFormat="1" ht="12">
      <c r="A4" s="50" t="s">
        <v>7</v>
      </c>
      <c r="B4" s="50"/>
      <c r="C4" s="50"/>
      <c r="D4" s="50"/>
      <c r="E4" s="50"/>
    </row>
    <row r="5" spans="1:7" s="10" customFormat="1" ht="12">
      <c r="A5" s="50"/>
      <c r="B5" s="50"/>
      <c r="C5" s="50"/>
      <c r="D5" s="50"/>
      <c r="E5" s="50"/>
    </row>
    <row r="6" spans="1:7" s="10" customFormat="1" ht="12">
      <c r="A6" s="50" t="s">
        <v>248</v>
      </c>
      <c r="B6" s="50"/>
      <c r="C6" s="50"/>
      <c r="D6" s="50"/>
      <c r="E6" s="50"/>
    </row>
    <row r="7" spans="1:7" s="10" customFormat="1" thickBot="1">
      <c r="A7" s="50"/>
      <c r="B7" s="50"/>
      <c r="C7" s="50"/>
      <c r="D7" s="50"/>
      <c r="E7" s="50"/>
    </row>
    <row r="8" spans="1:7" s="10" customFormat="1" ht="16.5" customHeight="1" thickTop="1" thickBot="1">
      <c r="A8" s="50"/>
      <c r="B8" s="194" t="s">
        <v>45</v>
      </c>
      <c r="C8" s="195"/>
      <c r="D8" s="195"/>
      <c r="E8" s="196"/>
    </row>
    <row r="9" spans="1:7" ht="16.5" customHeight="1" thickTop="1"/>
    <row r="10" spans="1:7" s="51" customFormat="1" ht="16.5" customHeight="1">
      <c r="B10" s="52" t="s">
        <v>40</v>
      </c>
      <c r="C10" s="52" t="s">
        <v>44</v>
      </c>
      <c r="D10" s="52" t="s">
        <v>0</v>
      </c>
      <c r="E10" s="52" t="s">
        <v>41</v>
      </c>
    </row>
    <row r="11" spans="1:7" s="53" customFormat="1" ht="16.5" customHeight="1">
      <c r="B11" s="132">
        <v>41828</v>
      </c>
      <c r="C11" s="161" t="s">
        <v>182</v>
      </c>
      <c r="D11" s="133" t="s">
        <v>186</v>
      </c>
      <c r="E11" s="134">
        <v>495833</v>
      </c>
      <c r="F11" s="54"/>
      <c r="G11" s="55"/>
    </row>
    <row r="12" spans="1:7" s="53" customFormat="1" ht="16.5" customHeight="1">
      <c r="B12" s="138">
        <v>41838</v>
      </c>
      <c r="C12" s="161" t="s">
        <v>181</v>
      </c>
      <c r="D12" s="133" t="s">
        <v>185</v>
      </c>
      <c r="E12" s="134">
        <v>190000</v>
      </c>
      <c r="F12" s="54"/>
      <c r="G12" s="55"/>
    </row>
    <row r="13" spans="1:7" s="53" customFormat="1" ht="16.5" customHeight="1">
      <c r="B13" s="138">
        <v>41865</v>
      </c>
      <c r="C13" s="161" t="s">
        <v>183</v>
      </c>
      <c r="D13" s="133" t="s">
        <v>187</v>
      </c>
      <c r="E13" s="134">
        <v>495833</v>
      </c>
      <c r="F13" s="54"/>
      <c r="G13" s="55"/>
    </row>
    <row r="14" spans="1:7" s="53" customFormat="1" ht="16.5" customHeight="1">
      <c r="B14" s="138">
        <v>41893</v>
      </c>
      <c r="C14" s="161" t="s">
        <v>184</v>
      </c>
      <c r="D14" s="133" t="s">
        <v>188</v>
      </c>
      <c r="E14" s="134">
        <v>495833</v>
      </c>
      <c r="F14" s="54"/>
      <c r="G14" s="55"/>
    </row>
    <row r="15" spans="1:7" s="53" customFormat="1" ht="16.5" customHeight="1">
      <c r="B15" s="132"/>
      <c r="C15" s="137"/>
      <c r="D15" s="133"/>
      <c r="E15" s="134"/>
      <c r="F15" s="54"/>
      <c r="G15" s="55"/>
    </row>
    <row r="16" spans="1:7" s="53" customFormat="1" ht="16.5" customHeight="1">
      <c r="B16" s="163">
        <v>41831</v>
      </c>
      <c r="C16" s="59" t="s">
        <v>189</v>
      </c>
      <c r="D16" s="162" t="s">
        <v>208</v>
      </c>
      <c r="E16" s="134">
        <v>72909.279999999999</v>
      </c>
      <c r="F16" s="54"/>
      <c r="G16" s="55"/>
    </row>
    <row r="17" spans="1:7" s="53" customFormat="1" ht="16.5" customHeight="1">
      <c r="B17" s="163">
        <v>41831</v>
      </c>
      <c r="C17" s="59" t="s">
        <v>190</v>
      </c>
      <c r="D17" s="162" t="s">
        <v>209</v>
      </c>
      <c r="E17" s="56">
        <v>117108.92</v>
      </c>
    </row>
    <row r="18" spans="1:7" s="53" customFormat="1" ht="16.5" customHeight="1">
      <c r="A18" s="57"/>
      <c r="B18" s="163">
        <v>41838</v>
      </c>
      <c r="C18" s="59" t="s">
        <v>191</v>
      </c>
      <c r="D18" s="162" t="s">
        <v>210</v>
      </c>
      <c r="E18" s="60">
        <v>29415.55</v>
      </c>
    </row>
    <row r="19" spans="1:7" ht="16.5" customHeight="1">
      <c r="B19" s="163">
        <v>41838</v>
      </c>
      <c r="C19" s="59" t="s">
        <v>192</v>
      </c>
      <c r="D19" s="162" t="s">
        <v>211</v>
      </c>
      <c r="E19" s="60">
        <v>19000</v>
      </c>
    </row>
    <row r="20" spans="1:7" s="53" customFormat="1" ht="16.5" customHeight="1">
      <c r="B20" s="135">
        <v>41848</v>
      </c>
      <c r="C20" s="59" t="s">
        <v>193</v>
      </c>
      <c r="D20" s="162" t="s">
        <v>212</v>
      </c>
      <c r="E20" s="60">
        <v>79859.39</v>
      </c>
    </row>
    <row r="21" spans="1:7" ht="16.5" customHeight="1">
      <c r="B21" s="135">
        <v>41848</v>
      </c>
      <c r="C21" s="59" t="s">
        <v>194</v>
      </c>
      <c r="D21" s="162" t="s">
        <v>213</v>
      </c>
      <c r="E21" s="60">
        <v>117108.92</v>
      </c>
    </row>
    <row r="22" spans="1:7" ht="16.5" customHeight="1">
      <c r="B22" s="163">
        <v>41831</v>
      </c>
      <c r="C22" s="59" t="s">
        <v>195</v>
      </c>
      <c r="D22" s="162" t="s">
        <v>217</v>
      </c>
      <c r="E22" s="60">
        <v>57813.5</v>
      </c>
    </row>
    <row r="23" spans="1:7" ht="16.5" customHeight="1">
      <c r="B23" s="163">
        <v>41831</v>
      </c>
      <c r="C23" s="59" t="s">
        <v>196</v>
      </c>
      <c r="D23" s="162" t="s">
        <v>218</v>
      </c>
      <c r="E23" s="60">
        <v>82262.3</v>
      </c>
    </row>
    <row r="24" spans="1:7" ht="16.5" customHeight="1">
      <c r="B24" s="135">
        <v>41864</v>
      </c>
      <c r="C24" s="59" t="s">
        <v>197</v>
      </c>
      <c r="D24" s="162" t="s">
        <v>216</v>
      </c>
      <c r="E24" s="60">
        <v>12338.15</v>
      </c>
    </row>
    <row r="25" spans="1:7" ht="16.5" customHeight="1">
      <c r="B25" s="135">
        <v>41864</v>
      </c>
      <c r="C25" s="59" t="s">
        <v>198</v>
      </c>
      <c r="D25" s="162" t="s">
        <v>214</v>
      </c>
      <c r="E25" s="74">
        <v>75799.28</v>
      </c>
      <c r="F25" s="58"/>
      <c r="G25" s="58"/>
    </row>
    <row r="26" spans="1:7" ht="16.5" customHeight="1">
      <c r="B26" s="135">
        <v>41864</v>
      </c>
      <c r="C26" s="59" t="s">
        <v>199</v>
      </c>
      <c r="D26" s="162" t="s">
        <v>215</v>
      </c>
      <c r="E26" s="60">
        <v>124246.72</v>
      </c>
      <c r="F26" s="58"/>
    </row>
    <row r="27" spans="1:7" ht="16.5" customHeight="1">
      <c r="B27" s="136">
        <v>41869</v>
      </c>
      <c r="C27" s="59" t="s">
        <v>200</v>
      </c>
      <c r="D27" s="162" t="s">
        <v>219</v>
      </c>
      <c r="E27" s="60">
        <v>29415.55</v>
      </c>
    </row>
    <row r="28" spans="1:7" ht="16.5" customHeight="1">
      <c r="B28" s="136">
        <v>41869</v>
      </c>
      <c r="C28" s="59" t="s">
        <v>201</v>
      </c>
      <c r="D28" s="162" t="s">
        <v>220</v>
      </c>
      <c r="E28" s="60">
        <v>19000</v>
      </c>
    </row>
    <row r="29" spans="1:7" ht="16.5" customHeight="1">
      <c r="B29" s="136">
        <v>41878</v>
      </c>
      <c r="C29" s="59" t="s">
        <v>202</v>
      </c>
      <c r="D29" s="162" t="s">
        <v>221</v>
      </c>
      <c r="E29" s="60">
        <v>73861.47</v>
      </c>
    </row>
    <row r="30" spans="1:7" ht="16.5" customHeight="1">
      <c r="B30" s="136">
        <v>41878</v>
      </c>
      <c r="C30" s="59" t="s">
        <v>203</v>
      </c>
      <c r="D30" s="162" t="s">
        <v>222</v>
      </c>
      <c r="E30" s="60">
        <v>123367.01</v>
      </c>
      <c r="F30" s="58"/>
      <c r="G30" s="58"/>
    </row>
    <row r="31" spans="1:7" ht="16.5" customHeight="1">
      <c r="B31" s="136">
        <v>41893</v>
      </c>
      <c r="C31" s="59" t="s">
        <v>204</v>
      </c>
      <c r="D31" s="162" t="s">
        <v>223</v>
      </c>
      <c r="E31" s="60">
        <v>80261.47</v>
      </c>
      <c r="F31" s="58"/>
      <c r="G31" s="58"/>
    </row>
    <row r="32" spans="1:7" ht="16.5" customHeight="1">
      <c r="B32" s="136">
        <v>41893</v>
      </c>
      <c r="C32" s="59" t="s">
        <v>205</v>
      </c>
      <c r="D32" s="162" t="s">
        <v>224</v>
      </c>
      <c r="E32" s="60">
        <v>123288.57</v>
      </c>
      <c r="F32" s="58"/>
      <c r="G32" s="58"/>
    </row>
    <row r="33" spans="2:7" ht="16.5" customHeight="1">
      <c r="B33" s="136">
        <v>41900</v>
      </c>
      <c r="C33" s="59" t="s">
        <v>206</v>
      </c>
      <c r="D33" s="162" t="s">
        <v>225</v>
      </c>
      <c r="E33" s="60">
        <v>29415.55</v>
      </c>
      <c r="F33" s="58"/>
      <c r="G33" s="58"/>
    </row>
    <row r="34" spans="2:7" ht="16.5" customHeight="1">
      <c r="B34" s="136">
        <v>41900</v>
      </c>
      <c r="C34" s="59" t="s">
        <v>207</v>
      </c>
      <c r="D34" s="162" t="s">
        <v>226</v>
      </c>
      <c r="E34" s="60">
        <v>27400</v>
      </c>
      <c r="F34" s="58"/>
      <c r="G34" s="58"/>
    </row>
    <row r="35" spans="2:7" ht="16.5" customHeight="1">
      <c r="B35" s="136">
        <v>41908</v>
      </c>
      <c r="C35" s="59" t="s">
        <v>249</v>
      </c>
      <c r="D35" s="162" t="s">
        <v>227</v>
      </c>
      <c r="E35" s="74">
        <v>74831.61</v>
      </c>
      <c r="F35" s="58"/>
      <c r="G35" s="58"/>
    </row>
    <row r="36" spans="2:7" ht="16.5" customHeight="1">
      <c r="B36" s="136">
        <v>41908</v>
      </c>
      <c r="C36" s="59" t="s">
        <v>250</v>
      </c>
      <c r="D36" s="162" t="s">
        <v>228</v>
      </c>
      <c r="E36" s="74">
        <v>126533.29</v>
      </c>
      <c r="F36" s="58"/>
      <c r="G36" s="58"/>
    </row>
    <row r="37" spans="2:7" ht="16.5" customHeight="1">
      <c r="B37" s="136"/>
      <c r="C37" s="59"/>
      <c r="D37" s="149"/>
      <c r="E37" s="74"/>
      <c r="F37" s="58"/>
      <c r="G37" s="58"/>
    </row>
    <row r="38" spans="2:7" ht="16.5" customHeight="1">
      <c r="B38" s="136">
        <v>41838</v>
      </c>
      <c r="C38" s="59" t="s">
        <v>229</v>
      </c>
      <c r="D38" s="162" t="s">
        <v>234</v>
      </c>
      <c r="E38" s="74">
        <v>193729.54</v>
      </c>
      <c r="F38" s="58"/>
      <c r="G38" s="58"/>
    </row>
    <row r="39" spans="2:7" ht="16.5" customHeight="1">
      <c r="B39" s="136">
        <v>41848</v>
      </c>
      <c r="C39" s="59" t="s">
        <v>230</v>
      </c>
      <c r="D39" s="162" t="s">
        <v>235</v>
      </c>
      <c r="E39" s="74">
        <v>192739.43</v>
      </c>
      <c r="F39" s="58"/>
      <c r="G39" s="58"/>
    </row>
    <row r="40" spans="2:7" ht="16.5" customHeight="1">
      <c r="B40" s="136">
        <v>41864</v>
      </c>
      <c r="C40" s="59" t="s">
        <v>197</v>
      </c>
      <c r="D40" s="162" t="s">
        <v>236</v>
      </c>
      <c r="E40" s="74">
        <v>2413.8200000000002</v>
      </c>
      <c r="F40" s="58"/>
      <c r="G40" s="58"/>
    </row>
    <row r="41" spans="2:7" ht="16.5" customHeight="1">
      <c r="B41" s="136">
        <v>41864</v>
      </c>
      <c r="C41" s="59" t="s">
        <v>231</v>
      </c>
      <c r="D41" s="162" t="s">
        <v>237</v>
      </c>
      <c r="E41" s="74">
        <v>202533.32</v>
      </c>
      <c r="F41" s="58"/>
      <c r="G41" s="58"/>
    </row>
    <row r="42" spans="2:7" ht="16.5" customHeight="1">
      <c r="B42" s="136">
        <v>41879</v>
      </c>
      <c r="C42" s="59" t="s">
        <v>232</v>
      </c>
      <c r="D42" s="162" t="s">
        <v>238</v>
      </c>
      <c r="E42" s="74">
        <v>203450.84</v>
      </c>
      <c r="F42" s="58"/>
      <c r="G42" s="58"/>
    </row>
    <row r="43" spans="2:7" ht="16.5" customHeight="1">
      <c r="B43" s="136">
        <v>41908</v>
      </c>
      <c r="C43" s="59" t="s">
        <v>233</v>
      </c>
      <c r="D43" s="162" t="s">
        <v>239</v>
      </c>
      <c r="E43" s="74">
        <v>203529.28</v>
      </c>
      <c r="F43" s="58"/>
      <c r="G43" s="58"/>
    </row>
    <row r="44" spans="2:7" ht="16.5" customHeight="1">
      <c r="B44" s="136">
        <v>41908</v>
      </c>
      <c r="C44" s="59" t="s">
        <v>251</v>
      </c>
      <c r="D44" s="162" t="s">
        <v>240</v>
      </c>
      <c r="E44" s="74">
        <v>200284.42</v>
      </c>
      <c r="F44" s="58"/>
      <c r="G44" s="58"/>
    </row>
    <row r="45" spans="2:7" ht="16.5" customHeight="1">
      <c r="B45" s="136"/>
      <c r="C45" s="59"/>
      <c r="D45" s="149"/>
      <c r="E45" s="74"/>
      <c r="F45" s="58"/>
      <c r="G45" s="58"/>
    </row>
    <row r="46" spans="2:7" ht="16.5" customHeight="1">
      <c r="B46" s="136">
        <v>41877</v>
      </c>
      <c r="C46" s="59" t="s">
        <v>241</v>
      </c>
      <c r="D46" s="162" t="s">
        <v>243</v>
      </c>
      <c r="E46" s="74">
        <v>750000</v>
      </c>
      <c r="F46" s="58"/>
      <c r="G46" s="58"/>
    </row>
    <row r="47" spans="2:7" ht="16.5" customHeight="1">
      <c r="B47" s="136">
        <v>41912</v>
      </c>
      <c r="C47" s="59" t="s">
        <v>241</v>
      </c>
      <c r="D47" s="162" t="s">
        <v>242</v>
      </c>
      <c r="E47" s="74">
        <v>400000</v>
      </c>
      <c r="F47" s="58"/>
      <c r="G47" s="58"/>
    </row>
    <row r="48" spans="2:7" ht="16.5" customHeight="1">
      <c r="B48" s="136"/>
      <c r="C48" s="59"/>
      <c r="D48" s="149"/>
      <c r="E48" s="74"/>
      <c r="F48" s="58"/>
      <c r="G48" s="58"/>
    </row>
    <row r="49" spans="2:7" ht="16.5" customHeight="1">
      <c r="B49" s="136">
        <v>41848</v>
      </c>
      <c r="C49" s="59" t="s">
        <v>244</v>
      </c>
      <c r="D49" s="162" t="s">
        <v>246</v>
      </c>
      <c r="E49" s="74">
        <v>540058.92000000004</v>
      </c>
      <c r="F49" s="58"/>
      <c r="G49" s="58"/>
    </row>
    <row r="50" spans="2:7" ht="16.5" customHeight="1">
      <c r="B50" s="136">
        <v>41912</v>
      </c>
      <c r="C50" s="59" t="s">
        <v>245</v>
      </c>
      <c r="D50" s="162" t="s">
        <v>247</v>
      </c>
      <c r="E50" s="74">
        <v>154712.5</v>
      </c>
      <c r="F50" s="58"/>
      <c r="G50" s="58"/>
    </row>
    <row r="51" spans="2:7" ht="16.5" customHeight="1">
      <c r="B51" s="67"/>
      <c r="C51" s="68"/>
      <c r="D51" s="69"/>
      <c r="E51" s="70"/>
      <c r="F51" s="58"/>
    </row>
    <row r="52" spans="2:7" ht="16.5" customHeight="1">
      <c r="D52" s="53"/>
    </row>
    <row r="53" spans="2:7" ht="16.5" customHeight="1">
      <c r="D53" s="71" t="s">
        <v>46</v>
      </c>
      <c r="E53" s="72">
        <f>SUM(E11:E52)</f>
        <v>6216187.5999999987</v>
      </c>
    </row>
    <row r="58" spans="2:7" ht="15.75">
      <c r="C58" s="73"/>
    </row>
    <row r="59" spans="2:7" ht="15.75">
      <c r="C59" s="73"/>
      <c r="E59" s="58"/>
    </row>
    <row r="60" spans="2:7">
      <c r="C60" s="4"/>
    </row>
    <row r="61" spans="2:7">
      <c r="C61" s="4"/>
    </row>
    <row r="62" spans="2:7">
      <c r="C62" s="4"/>
    </row>
    <row r="63" spans="2:7">
      <c r="C63" s="4"/>
    </row>
    <row r="64" spans="2:7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</sheetData>
  <mergeCells count="2">
    <mergeCell ref="D1:E1"/>
    <mergeCell ref="B8:E8"/>
  </mergeCells>
  <pageMargins left="0.70866141732283472" right="0.70866141732283472" top="0.55118110236220474" bottom="0.35433070866141736" header="0.31496062992125984" footer="0.31496062992125984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EVTOP-01</vt:lpstr>
      <vt:lpstr>EVTOP-02</vt:lpstr>
      <vt:lpstr>Hoja1</vt:lpstr>
      <vt:lpstr>'EVTOP-01'!Títulos_a_imprimir</vt:lpstr>
      <vt:lpstr>'EVTOP-02'!Títulos_a_imprimir</vt:lpstr>
      <vt:lpstr>Hoja1!Títulos_a_imprimir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cecy</cp:lastModifiedBy>
  <cp:lastPrinted>2014-10-16T16:16:24Z</cp:lastPrinted>
  <dcterms:created xsi:type="dcterms:W3CDTF">1999-04-27T18:26:38Z</dcterms:created>
  <dcterms:modified xsi:type="dcterms:W3CDTF">2014-10-16T20:24:22Z</dcterms:modified>
</cp:coreProperties>
</file>