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05" yWindow="435" windowWidth="11250" windowHeight="5580" activeTab="2"/>
  </bookViews>
  <sheets>
    <sheet name="EVTOP-01" sheetId="1" r:id="rId1"/>
    <sheet name="EVTOP-02" sheetId="5" r:id="rId2"/>
    <sheet name="Hoja1" sheetId="3" r:id="rId3"/>
  </sheets>
  <definedNames>
    <definedName name="_xlnm.Database">#REF!</definedName>
    <definedName name="_xlnm.Print_Titles" localSheetId="0">'EVTOP-01'!$1:$7</definedName>
    <definedName name="_xlnm.Print_Titles" localSheetId="1">'EVTOP-02'!$1:$10</definedName>
    <definedName name="_xlnm.Print_Titles" localSheetId="2">Hoja1!$10:$10</definedName>
  </definedNames>
  <calcPr calcId="125725"/>
</workbook>
</file>

<file path=xl/calcChain.xml><?xml version="1.0" encoding="utf-8"?>
<calcChain xmlns="http://schemas.openxmlformats.org/spreadsheetml/2006/main">
  <c r="M53" i="1"/>
  <c r="M28"/>
  <c r="M34"/>
  <c r="M15"/>
  <c r="M13"/>
  <c r="M18" s="1"/>
  <c r="M36" s="1"/>
  <c r="M147" i="5" l="1"/>
  <c r="M145"/>
  <c r="M144"/>
  <c r="M142"/>
  <c r="M141"/>
  <c r="M140"/>
  <c r="M138"/>
  <c r="M137"/>
  <c r="M135"/>
  <c r="M133"/>
  <c r="M132" s="1"/>
  <c r="M130"/>
  <c r="M127"/>
  <c r="M125"/>
  <c r="M123"/>
  <c r="M122" s="1"/>
  <c r="M120"/>
  <c r="M119" s="1"/>
  <c r="M117"/>
  <c r="M114"/>
  <c r="M112"/>
  <c r="M110"/>
  <c r="M109"/>
  <c r="M107"/>
  <c r="M105"/>
  <c r="M104" s="1"/>
  <c r="M102"/>
  <c r="M99"/>
  <c r="M98"/>
  <c r="M96"/>
  <c r="M94"/>
  <c r="M91"/>
  <c r="M89"/>
  <c r="M88" s="1"/>
  <c r="M86"/>
  <c r="M84"/>
  <c r="M82"/>
  <c r="M80"/>
  <c r="M79"/>
  <c r="M78" s="1"/>
  <c r="M76"/>
  <c r="M74"/>
  <c r="M72"/>
  <c r="M71" s="1"/>
  <c r="M69"/>
  <c r="M68" s="1"/>
  <c r="M66"/>
  <c r="M65"/>
  <c r="M63"/>
  <c r="M61"/>
  <c r="M59"/>
  <c r="M58"/>
  <c r="M56"/>
  <c r="M53"/>
  <c r="M52" s="1"/>
  <c r="M42" s="1"/>
  <c r="M50"/>
  <c r="M48"/>
  <c r="M46"/>
  <c r="M44"/>
  <c r="M43"/>
  <c r="M40"/>
  <c r="M38"/>
  <c r="M37"/>
  <c r="M35"/>
  <c r="M33"/>
  <c r="M26"/>
  <c r="M25"/>
  <c r="M22"/>
  <c r="M20"/>
  <c r="M19"/>
  <c r="M14"/>
  <c r="M13"/>
  <c r="M12" s="1"/>
  <c r="F18" i="1"/>
  <c r="F34"/>
  <c r="E34"/>
  <c r="D34"/>
  <c r="F36" l="1"/>
  <c r="M11" i="5"/>
  <c r="E49"/>
  <c r="E24"/>
  <c r="E23"/>
  <c r="E148"/>
  <c r="E146"/>
  <c r="E143"/>
  <c r="E142" s="1"/>
  <c r="E141" s="1"/>
  <c r="E139"/>
  <c r="E136"/>
  <c r="E134"/>
  <c r="E131"/>
  <c r="E129"/>
  <c r="E128"/>
  <c r="E126"/>
  <c r="E124"/>
  <c r="E121"/>
  <c r="E118"/>
  <c r="E116"/>
  <c r="E115"/>
  <c r="E113"/>
  <c r="E111"/>
  <c r="E108"/>
  <c r="E106"/>
  <c r="E103"/>
  <c r="E101"/>
  <c r="E100"/>
  <c r="E97"/>
  <c r="E95"/>
  <c r="E93"/>
  <c r="E92"/>
  <c r="E90"/>
  <c r="E87"/>
  <c r="E85"/>
  <c r="E83"/>
  <c r="E81"/>
  <c r="E77"/>
  <c r="E75"/>
  <c r="E73"/>
  <c r="E70"/>
  <c r="E67"/>
  <c r="E64"/>
  <c r="E62"/>
  <c r="E60"/>
  <c r="E57"/>
  <c r="E55"/>
  <c r="E54"/>
  <c r="E51"/>
  <c r="E47"/>
  <c r="E45"/>
  <c r="E41"/>
  <c r="E39"/>
  <c r="E36"/>
  <c r="E34"/>
  <c r="E32"/>
  <c r="E31"/>
  <c r="E30"/>
  <c r="E29"/>
  <c r="E28"/>
  <c r="E26" s="1"/>
  <c r="E27"/>
  <c r="E21"/>
  <c r="E16"/>
  <c r="E17"/>
  <c r="E18"/>
  <c r="E15"/>
  <c r="D141"/>
  <c r="D140"/>
  <c r="F44"/>
  <c r="F40"/>
  <c r="F38"/>
  <c r="F37" s="1"/>
  <c r="F35"/>
  <c r="F33"/>
  <c r="F26"/>
  <c r="F25" s="1"/>
  <c r="F22"/>
  <c r="F20"/>
  <c r="F19"/>
  <c r="F14"/>
  <c r="F13" s="1"/>
  <c r="D48"/>
  <c r="E48"/>
  <c r="F48"/>
  <c r="D46"/>
  <c r="E46"/>
  <c r="F46"/>
  <c r="D44"/>
  <c r="E44"/>
  <c r="H148"/>
  <c r="G148"/>
  <c r="F147"/>
  <c r="E147"/>
  <c r="D147"/>
  <c r="H147" s="1"/>
  <c r="C147"/>
  <c r="D145"/>
  <c r="D144" s="1"/>
  <c r="E145"/>
  <c r="E144" s="1"/>
  <c r="F145"/>
  <c r="F144" s="1"/>
  <c r="C145"/>
  <c r="C144" s="1"/>
  <c r="D142"/>
  <c r="F142"/>
  <c r="G142" s="1"/>
  <c r="H146"/>
  <c r="G146"/>
  <c r="C142"/>
  <c r="C141" s="1"/>
  <c r="C140" s="1"/>
  <c r="D138"/>
  <c r="D137" s="1"/>
  <c r="E138"/>
  <c r="E137" s="1"/>
  <c r="F138"/>
  <c r="F137" s="1"/>
  <c r="G137" s="1"/>
  <c r="C138"/>
  <c r="C137" s="1"/>
  <c r="D135"/>
  <c r="E135"/>
  <c r="F135"/>
  <c r="G135" s="1"/>
  <c r="C135"/>
  <c r="D133"/>
  <c r="D132" s="1"/>
  <c r="E133"/>
  <c r="E132" s="1"/>
  <c r="F133"/>
  <c r="F132" s="1"/>
  <c r="G132" s="1"/>
  <c r="C133"/>
  <c r="C132" s="1"/>
  <c r="D130"/>
  <c r="E130"/>
  <c r="F130"/>
  <c r="G130" s="1"/>
  <c r="C130"/>
  <c r="D127"/>
  <c r="E127"/>
  <c r="F127"/>
  <c r="G127" s="1"/>
  <c r="C127"/>
  <c r="D125"/>
  <c r="E125"/>
  <c r="F125"/>
  <c r="G125" s="1"/>
  <c r="C125"/>
  <c r="D123"/>
  <c r="D122" s="1"/>
  <c r="E123"/>
  <c r="E122" s="1"/>
  <c r="F123"/>
  <c r="F122" s="1"/>
  <c r="G122" s="1"/>
  <c r="C123"/>
  <c r="C122" s="1"/>
  <c r="D120"/>
  <c r="D119" s="1"/>
  <c r="E120"/>
  <c r="E119" s="1"/>
  <c r="F120"/>
  <c r="F119" s="1"/>
  <c r="G119" s="1"/>
  <c r="C120"/>
  <c r="C119" s="1"/>
  <c r="D110"/>
  <c r="E110"/>
  <c r="F110"/>
  <c r="G110" s="1"/>
  <c r="D117"/>
  <c r="E117"/>
  <c r="F117"/>
  <c r="C117"/>
  <c r="D114"/>
  <c r="E114"/>
  <c r="F114"/>
  <c r="C114"/>
  <c r="D112"/>
  <c r="E112"/>
  <c r="F112"/>
  <c r="C112"/>
  <c r="C110"/>
  <c r="D107"/>
  <c r="E107"/>
  <c r="F107"/>
  <c r="G107" s="1"/>
  <c r="C107"/>
  <c r="D105"/>
  <c r="D104" s="1"/>
  <c r="E105"/>
  <c r="E104" s="1"/>
  <c r="F105"/>
  <c r="F104" s="1"/>
  <c r="G104" s="1"/>
  <c r="C105"/>
  <c r="C104" s="1"/>
  <c r="D102"/>
  <c r="E102"/>
  <c r="F102"/>
  <c r="G102" s="1"/>
  <c r="C102"/>
  <c r="D99"/>
  <c r="D98" s="1"/>
  <c r="E99"/>
  <c r="E98" s="1"/>
  <c r="F99"/>
  <c r="G99" s="1"/>
  <c r="C99"/>
  <c r="C98" s="1"/>
  <c r="H101"/>
  <c r="G101"/>
  <c r="D96"/>
  <c r="E96"/>
  <c r="F96"/>
  <c r="G96" s="1"/>
  <c r="C96"/>
  <c r="D94"/>
  <c r="E94"/>
  <c r="F94"/>
  <c r="G94" s="1"/>
  <c r="C94"/>
  <c r="D91"/>
  <c r="E91"/>
  <c r="F91"/>
  <c r="G91" s="1"/>
  <c r="C91"/>
  <c r="H93"/>
  <c r="G93"/>
  <c r="D89"/>
  <c r="D88" s="1"/>
  <c r="E89"/>
  <c r="E88" s="1"/>
  <c r="F89"/>
  <c r="F88" s="1"/>
  <c r="G88" s="1"/>
  <c r="C89"/>
  <c r="C88" s="1"/>
  <c r="D86"/>
  <c r="E86"/>
  <c r="F86"/>
  <c r="G86" s="1"/>
  <c r="C86"/>
  <c r="D84"/>
  <c r="E84"/>
  <c r="F84"/>
  <c r="G84" s="1"/>
  <c r="C84"/>
  <c r="D82"/>
  <c r="E82"/>
  <c r="F82"/>
  <c r="G82" s="1"/>
  <c r="C82"/>
  <c r="D80"/>
  <c r="D79" s="1"/>
  <c r="E80"/>
  <c r="E79" s="1"/>
  <c r="F80"/>
  <c r="F79" s="1"/>
  <c r="G79" s="1"/>
  <c r="C80"/>
  <c r="C79" s="1"/>
  <c r="G77"/>
  <c r="H77"/>
  <c r="D76"/>
  <c r="E76"/>
  <c r="F76"/>
  <c r="G76" s="1"/>
  <c r="C76"/>
  <c r="D74"/>
  <c r="E74"/>
  <c r="F74"/>
  <c r="C74"/>
  <c r="D72"/>
  <c r="D71" s="1"/>
  <c r="E72"/>
  <c r="E71" s="1"/>
  <c r="F72"/>
  <c r="F71" s="1"/>
  <c r="G71" s="1"/>
  <c r="C72"/>
  <c r="C71" s="1"/>
  <c r="D69"/>
  <c r="D68" s="1"/>
  <c r="E69"/>
  <c r="E68" s="1"/>
  <c r="F69"/>
  <c r="F68" s="1"/>
  <c r="G68" s="1"/>
  <c r="C69"/>
  <c r="C68" s="1"/>
  <c r="D66"/>
  <c r="D65" s="1"/>
  <c r="E66"/>
  <c r="E65" s="1"/>
  <c r="F66"/>
  <c r="F65" s="1"/>
  <c r="G65" s="1"/>
  <c r="C66"/>
  <c r="C65" s="1"/>
  <c r="D63"/>
  <c r="E63"/>
  <c r="F63"/>
  <c r="C63"/>
  <c r="E59"/>
  <c r="F59"/>
  <c r="E61"/>
  <c r="F61"/>
  <c r="D61"/>
  <c r="C61"/>
  <c r="D59"/>
  <c r="D58" s="1"/>
  <c r="C59"/>
  <c r="C58" s="1"/>
  <c r="D56"/>
  <c r="E56"/>
  <c r="F56"/>
  <c r="G56" s="1"/>
  <c r="C56"/>
  <c r="D53"/>
  <c r="D52" s="1"/>
  <c r="E53"/>
  <c r="E52" s="1"/>
  <c r="F53"/>
  <c r="F52" s="1"/>
  <c r="G52" s="1"/>
  <c r="C53"/>
  <c r="C52" s="1"/>
  <c r="E50"/>
  <c r="F50"/>
  <c r="D50"/>
  <c r="C50"/>
  <c r="C48"/>
  <c r="C46"/>
  <c r="C44"/>
  <c r="C43" s="1"/>
  <c r="D40"/>
  <c r="G40" s="1"/>
  <c r="C40"/>
  <c r="D38"/>
  <c r="D37" s="1"/>
  <c r="C38"/>
  <c r="C37" s="1"/>
  <c r="D35"/>
  <c r="G35" s="1"/>
  <c r="C35"/>
  <c r="D33"/>
  <c r="H33" s="1"/>
  <c r="C33"/>
  <c r="D26"/>
  <c r="D25" s="1"/>
  <c r="C26"/>
  <c r="C25" s="1"/>
  <c r="D22"/>
  <c r="H22" s="1"/>
  <c r="C22"/>
  <c r="D20"/>
  <c r="G20" s="1"/>
  <c r="C20"/>
  <c r="C19" s="1"/>
  <c r="D14"/>
  <c r="D13" s="1"/>
  <c r="C14"/>
  <c r="C13" s="1"/>
  <c r="C12" s="1"/>
  <c r="H143"/>
  <c r="G143"/>
  <c r="H139"/>
  <c r="G139"/>
  <c r="H138"/>
  <c r="H136"/>
  <c r="G136"/>
  <c r="H135"/>
  <c r="H134"/>
  <c r="G134"/>
  <c r="H133"/>
  <c r="H131"/>
  <c r="G131"/>
  <c r="H130"/>
  <c r="H129"/>
  <c r="G129"/>
  <c r="H128"/>
  <c r="G128"/>
  <c r="H126"/>
  <c r="G126"/>
  <c r="H125"/>
  <c r="H124"/>
  <c r="G124"/>
  <c r="H121"/>
  <c r="G121"/>
  <c r="H120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H108"/>
  <c r="G108"/>
  <c r="H107"/>
  <c r="H106"/>
  <c r="G106"/>
  <c r="H105"/>
  <c r="H103"/>
  <c r="G103"/>
  <c r="H102"/>
  <c r="H100"/>
  <c r="G100"/>
  <c r="H99"/>
  <c r="H97"/>
  <c r="G97"/>
  <c r="H95"/>
  <c r="G95"/>
  <c r="H94"/>
  <c r="H92"/>
  <c r="G92"/>
  <c r="H90"/>
  <c r="G90"/>
  <c r="H87"/>
  <c r="G87"/>
  <c r="H85"/>
  <c r="G85"/>
  <c r="H84"/>
  <c r="H83"/>
  <c r="G83"/>
  <c r="H81"/>
  <c r="G81"/>
  <c r="H80"/>
  <c r="H75"/>
  <c r="G75"/>
  <c r="G74"/>
  <c r="H73"/>
  <c r="G73"/>
  <c r="H70"/>
  <c r="G70"/>
  <c r="H67"/>
  <c r="G67"/>
  <c r="H64"/>
  <c r="G64"/>
  <c r="G63"/>
  <c r="H62"/>
  <c r="G62"/>
  <c r="H60"/>
  <c r="G60"/>
  <c r="H57"/>
  <c r="G57"/>
  <c r="H55"/>
  <c r="G55"/>
  <c r="H54"/>
  <c r="G54"/>
  <c r="H51"/>
  <c r="G51"/>
  <c r="H49"/>
  <c r="G49"/>
  <c r="H47"/>
  <c r="G47"/>
  <c r="H45"/>
  <c r="G45"/>
  <c r="H41"/>
  <c r="G41"/>
  <c r="H40"/>
  <c r="E40"/>
  <c r="H39"/>
  <c r="G39"/>
  <c r="G38"/>
  <c r="E38"/>
  <c r="E37" s="1"/>
  <c r="H36"/>
  <c r="G36"/>
  <c r="H35"/>
  <c r="E35"/>
  <c r="H34"/>
  <c r="G34"/>
  <c r="G33"/>
  <c r="E33"/>
  <c r="H32"/>
  <c r="G32"/>
  <c r="H31"/>
  <c r="G31"/>
  <c r="H30"/>
  <c r="G30"/>
  <c r="H29"/>
  <c r="G29"/>
  <c r="H28"/>
  <c r="G28"/>
  <c r="H27"/>
  <c r="G27"/>
  <c r="H26"/>
  <c r="H24"/>
  <c r="G24"/>
  <c r="H23"/>
  <c r="G23"/>
  <c r="G22"/>
  <c r="E22"/>
  <c r="H21"/>
  <c r="G21"/>
  <c r="H20"/>
  <c r="E20"/>
  <c r="H18"/>
  <c r="G18"/>
  <c r="H17"/>
  <c r="G17"/>
  <c r="H16"/>
  <c r="G16"/>
  <c r="H15"/>
  <c r="G15"/>
  <c r="G14"/>
  <c r="E140" l="1"/>
  <c r="F141"/>
  <c r="E25"/>
  <c r="F12"/>
  <c r="E19"/>
  <c r="E14"/>
  <c r="E13" s="1"/>
  <c r="H127"/>
  <c r="H123"/>
  <c r="H89"/>
  <c r="F43"/>
  <c r="H82"/>
  <c r="H86"/>
  <c r="H91"/>
  <c r="H96"/>
  <c r="D43"/>
  <c r="D42" s="1"/>
  <c r="G105"/>
  <c r="G120"/>
  <c r="G123"/>
  <c r="G133"/>
  <c r="G138"/>
  <c r="H145"/>
  <c r="H144"/>
  <c r="G144"/>
  <c r="D19"/>
  <c r="F109"/>
  <c r="G147"/>
  <c r="G145"/>
  <c r="D109"/>
  <c r="D78" s="1"/>
  <c r="H142"/>
  <c r="H137"/>
  <c r="C109"/>
  <c r="C78" s="1"/>
  <c r="E109"/>
  <c r="H132"/>
  <c r="H122"/>
  <c r="H119"/>
  <c r="G69"/>
  <c r="H104"/>
  <c r="G53"/>
  <c r="G59"/>
  <c r="G66"/>
  <c r="G72"/>
  <c r="F98"/>
  <c r="G98" s="1"/>
  <c r="G80"/>
  <c r="G89"/>
  <c r="G48"/>
  <c r="H61"/>
  <c r="H79"/>
  <c r="H88"/>
  <c r="H56"/>
  <c r="H63"/>
  <c r="H74"/>
  <c r="H14"/>
  <c r="G26"/>
  <c r="H38"/>
  <c r="H53"/>
  <c r="H66"/>
  <c r="H69"/>
  <c r="H72"/>
  <c r="H48"/>
  <c r="C42"/>
  <c r="C11" s="1"/>
  <c r="H71"/>
  <c r="H76"/>
  <c r="H68"/>
  <c r="G61"/>
  <c r="H65"/>
  <c r="H46"/>
  <c r="H44"/>
  <c r="H50"/>
  <c r="F58"/>
  <c r="H58" s="1"/>
  <c r="H59"/>
  <c r="E58"/>
  <c r="G44"/>
  <c r="G50"/>
  <c r="H52"/>
  <c r="E43"/>
  <c r="G46"/>
  <c r="G19"/>
  <c r="H37"/>
  <c r="G37"/>
  <c r="G25"/>
  <c r="H25"/>
  <c r="H13"/>
  <c r="G13"/>
  <c r="E78"/>
  <c r="F140" l="1"/>
  <c r="H141"/>
  <c r="G141"/>
  <c r="E12"/>
  <c r="F42"/>
  <c r="H109"/>
  <c r="G109"/>
  <c r="F78"/>
  <c r="E42"/>
  <c r="H98"/>
  <c r="H43"/>
  <c r="G58"/>
  <c r="G43"/>
  <c r="D12"/>
  <c r="D11" s="1"/>
  <c r="G140" l="1"/>
  <c r="H140"/>
  <c r="E11"/>
  <c r="F11"/>
  <c r="G11" s="1"/>
  <c r="G78"/>
  <c r="H78"/>
  <c r="G42"/>
  <c r="H42"/>
  <c r="H12"/>
  <c r="G12"/>
  <c r="H11" l="1"/>
  <c r="E52" i="3" l="1"/>
  <c r="E61" l="1"/>
  <c r="G45" i="1" l="1"/>
  <c r="H45" s="1"/>
  <c r="E53"/>
  <c r="F53"/>
  <c r="F47"/>
  <c r="E47"/>
  <c r="F46"/>
  <c r="E46"/>
  <c r="F44"/>
  <c r="E44"/>
  <c r="F43"/>
  <c r="E43"/>
  <c r="G14"/>
  <c r="H14" s="1"/>
  <c r="G15"/>
  <c r="H15" s="1"/>
  <c r="I15" s="1"/>
  <c r="G16"/>
  <c r="H16" s="1"/>
  <c r="G13"/>
  <c r="H13" s="1"/>
  <c r="E18"/>
  <c r="E36" s="1"/>
  <c r="D18"/>
  <c r="D36" s="1"/>
  <c r="G18" l="1"/>
  <c r="G25"/>
  <c r="H25" s="1"/>
  <c r="G26"/>
  <c r="H26" s="1"/>
  <c r="G27"/>
  <c r="H27" s="1"/>
  <c r="G28"/>
  <c r="H28" s="1"/>
  <c r="G24"/>
  <c r="H24" s="1"/>
  <c r="I14" l="1"/>
  <c r="I24"/>
  <c r="I25"/>
  <c r="I26"/>
  <c r="I27"/>
  <c r="H34"/>
  <c r="I45"/>
  <c r="I53" s="1"/>
  <c r="H53"/>
  <c r="D47"/>
  <c r="G47" s="1"/>
  <c r="D46"/>
  <c r="G46" s="1"/>
  <c r="D44"/>
  <c r="G44" s="1"/>
  <c r="D43"/>
  <c r="G43" s="1"/>
  <c r="G53" l="1"/>
  <c r="H18"/>
  <c r="H36" s="1"/>
  <c r="C53" l="1"/>
  <c r="B53"/>
  <c r="D53"/>
  <c r="C34"/>
  <c r="B34"/>
  <c r="I34" s="1"/>
  <c r="B18"/>
  <c r="I18" s="1"/>
  <c r="C18"/>
  <c r="G34" l="1"/>
  <c r="G36" s="1"/>
</calcChain>
</file>

<file path=xl/comments1.xml><?xml version="1.0" encoding="utf-8"?>
<comments xmlns="http://schemas.openxmlformats.org/spreadsheetml/2006/main">
  <authors>
    <author>cecy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cecy:</t>
        </r>
        <r>
          <rPr>
            <sz val="9"/>
            <color indexed="81"/>
            <rFont val="Tahoma"/>
            <family val="2"/>
          </rPr>
          <t xml:space="preserve">
Devolución viáticos
</t>
        </r>
      </text>
    </comment>
  </commentList>
</comments>
</file>

<file path=xl/sharedStrings.xml><?xml version="1.0" encoding="utf-8"?>
<sst xmlns="http://schemas.openxmlformats.org/spreadsheetml/2006/main" count="294" uniqueCount="235">
  <si>
    <t>CONCEPTO</t>
  </si>
  <si>
    <t>ACUMULADO</t>
  </si>
  <si>
    <t>INGRESOS PROPIOS</t>
  </si>
  <si>
    <t>TOTAL</t>
  </si>
  <si>
    <t>INGRESOS :</t>
  </si>
  <si>
    <t>CAPITULO:</t>
  </si>
  <si>
    <t>OTROS INGRESOS</t>
  </si>
  <si>
    <t>MODIFICADO</t>
  </si>
  <si>
    <t>Y ENTIDADES DE LA ADMINISTRACION PUBLICA ESTATAL</t>
  </si>
  <si>
    <t>DESCRIPCION</t>
  </si>
  <si>
    <t>ASIGNACION ORIGINAL</t>
  </si>
  <si>
    <t>DISPONIBLE</t>
  </si>
  <si>
    <t>SEGUIMIENTO FINANCIERO DE INGRESOS Y EGRESOS, DE ORGANISMOS</t>
  </si>
  <si>
    <t>ASIGNACION MODIFICADA</t>
  </si>
  <si>
    <t>EVTOP-01</t>
  </si>
  <si>
    <t>MONTO</t>
  </si>
  <si>
    <t xml:space="preserve">% </t>
  </si>
  <si>
    <t>(Pesos)</t>
  </si>
  <si>
    <t>PROGRAMADO ORIGINAL</t>
  </si>
  <si>
    <t xml:space="preserve"> % AVANCE</t>
  </si>
  <si>
    <t xml:space="preserve">% AVANCE </t>
  </si>
  <si>
    <t>2.- EGRESOS: (EXCLUSIVAMENTE SOBRE LOS INGRESOS PROPIOS)</t>
  </si>
  <si>
    <t>1.-EGRESOS: (GLOBAL)</t>
  </si>
  <si>
    <t>FEDERALES</t>
  </si>
  <si>
    <t>ESTATALES</t>
  </si>
  <si>
    <t>.-Avance Preliminar del Presupuesto anual</t>
  </si>
  <si>
    <t xml:space="preserve">SISTEMA ESTATAL DE EVALUACION </t>
  </si>
  <si>
    <t>ORGANISMO:  INSTITUTO SONORENSE DE LA JUVENTUD</t>
  </si>
  <si>
    <t>NOMBRE DEL ORGANISMO:  INSTITUTO SONORENSE DE LA JUVENTUD</t>
  </si>
  <si>
    <t>Sueldos</t>
  </si>
  <si>
    <t>Material de limpieza</t>
  </si>
  <si>
    <t>Materiales complementarios</t>
  </si>
  <si>
    <t>Combustibles</t>
  </si>
  <si>
    <t>Artículos deportivos</t>
  </si>
  <si>
    <t>Cuotas</t>
  </si>
  <si>
    <t>ANALITICO DE RECURSOS EJERCIDOS POR PARTIDA PRESUPUESTAL</t>
  </si>
  <si>
    <t>Otras prestaciones</t>
  </si>
  <si>
    <t>Herramientas menores</t>
  </si>
  <si>
    <t>Viáticos en el país</t>
  </si>
  <si>
    <t>Servicios de Informática</t>
  </si>
  <si>
    <t>TOTAL DE INGRESOS</t>
  </si>
  <si>
    <t>TOTAL TRIMESTRE</t>
  </si>
  <si>
    <t>TOTAL EJERCIDO</t>
  </si>
  <si>
    <t>Saldo inicial (Caja y Bancos)</t>
  </si>
  <si>
    <t>SISTEMA ESTATAL DE EVALUACION DEL DESEMPEÑO</t>
  </si>
  <si>
    <t>FECHA</t>
  </si>
  <si>
    <t xml:space="preserve">IMPORTE </t>
  </si>
  <si>
    <t>ANEXO EVTOP-01-01</t>
  </si>
  <si>
    <t>SEGUIMIENTO FINANCIERO DE ORGANISMOS</t>
  </si>
  <si>
    <t>ORDEN DE PAGO</t>
  </si>
  <si>
    <t>ORGANISMO: INSTITUTO SONORENSE DE LA JUVENTUD</t>
  </si>
  <si>
    <t>TOTAL DE INGRESOS DURANTE EL PERÍODO</t>
  </si>
  <si>
    <t xml:space="preserve">TOTAL ESTATAL: </t>
  </si>
  <si>
    <t>Otros arrendamientos</t>
  </si>
  <si>
    <t>Instalaciones</t>
  </si>
  <si>
    <t>EVTOP - 02</t>
  </si>
  <si>
    <t>CVE. PARTIDA PRESUPUESTAL</t>
  </si>
  <si>
    <t>EJERCIDO EN EL TRIMESTRE</t>
  </si>
  <si>
    <t>Servicios personales</t>
  </si>
  <si>
    <t>Remuneraciones al personal de carácter permanente</t>
  </si>
  <si>
    <t>Sueldo base al personal permanente</t>
  </si>
  <si>
    <t>Riesgo laboral</t>
  </si>
  <si>
    <t>Ayuda para habitación</t>
  </si>
  <si>
    <t>Ayuda para energía eláctrica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</si>
  <si>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</si>
  <si>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</si>
  <si>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</si>
  <si>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</si>
  <si>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</si>
  <si>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</si>
  <si>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</si>
  <si>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</si>
  <si>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</si>
  <si>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</si>
  <si>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</si>
  <si>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</si>
  <si>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Otras prestaciones de seguridad social</t>
  </si>
  <si>
    <t>Cuotas para infraestructura, equipamiento y mantenimiento hospitalario</t>
  </si>
  <si>
    <t>Aportaciones a fondos de vivienda</t>
  </si>
  <si>
    <t>Cuotas al FOVISSSTESON</t>
  </si>
  <si>
    <t>Aportaciones al sistema para el retiro</t>
  </si>
  <si>
    <t>Pagas de defunción, pensiones y jubilaciones</t>
  </si>
  <si>
    <t>Otras prestaciones sociales y económicas</t>
  </si>
  <si>
    <t>Materiales y suministros</t>
  </si>
  <si>
    <t>Materiales de administración</t>
  </si>
  <si>
    <t>Materiales, útiles y equipos menores de oficina</t>
  </si>
  <si>
    <t xml:space="preserve"> Material impreso e información digital</t>
  </si>
  <si>
    <t>Material para información</t>
  </si>
  <si>
    <t>Materiales para el registro e identificación de bienes y personas</t>
  </si>
  <si>
    <t>Placas, engomados, calcomanías y hologramas</t>
  </si>
  <si>
    <t>Alimentos y utensilios</t>
  </si>
  <si>
    <t>Productos alimenticios para personas</t>
  </si>
  <si>
    <t>Productos alimenticios para el personal de las instalaciones</t>
  </si>
  <si>
    <t>Adquisición de agua potable</t>
  </si>
  <si>
    <t>Utensilios para el servicio de alimentación</t>
  </si>
  <si>
    <t>Materiales y artículos de construcción y de reparación</t>
  </si>
  <si>
    <t>Material eléctrico y electrónico</t>
  </si>
  <si>
    <t>Otros materiales y artículos de construcción y reparación</t>
  </si>
  <si>
    <t>Combustibles, lubricantes y aditivos</t>
  </si>
  <si>
    <t>Vestuarios, blancos, prendas de producción y artículos deportivos</t>
  </si>
  <si>
    <t>Herramientas, refacciones y accesorios menores</t>
  </si>
  <si>
    <t>Refacciones y Accesorios Menores de Edificios</t>
  </si>
  <si>
    <t>Refacciones y accesorios menores de equipo de computo y tecnologías de la información</t>
  </si>
  <si>
    <t>Servicios generales</t>
  </si>
  <si>
    <t>Servicios básicos</t>
  </si>
  <si>
    <t>Energía eléctrica</t>
  </si>
  <si>
    <t>Agua</t>
  </si>
  <si>
    <t>Telefonía tradicional</t>
  </si>
  <si>
    <t>Servicios postales y telegráficos</t>
  </si>
  <si>
    <t>Servicio postal</t>
  </si>
  <si>
    <t>Servicio de arrendamiento</t>
  </si>
  <si>
    <t>Arrendamiento de Edificios</t>
  </si>
  <si>
    <t>Arrendamiento de mobiliario y equipo de administración, educacional y recreativo</t>
  </si>
  <si>
    <t>Arrendamiento de mobiliario y equipo</t>
  </si>
  <si>
    <t>Servicios profesionales, científicos, técnicos y otros servicios</t>
  </si>
  <si>
    <t>Servicios de consultoría en tecnologías de la información</t>
  </si>
  <si>
    <t>Servicios de apoyo administrativo, traducción, fotocopiado e impresión</t>
  </si>
  <si>
    <t>Impresiones y publicaciones oficiales</t>
  </si>
  <si>
    <t>Servicios financieros, bancarios y comerciales</t>
  </si>
  <si>
    <t>Servicios financieros y bancarios</t>
  </si>
  <si>
    <t>Seguros de bienes patrimoniales</t>
  </si>
  <si>
    <t>Servicios mantenimiento y conservación e instalación</t>
  </si>
  <si>
    <t>Conservación y mantenimiento menor de inmuebles</t>
  </si>
  <si>
    <t>Mantenimiento y conservación de inmuebles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</si>
  <si>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</si>
  <si>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</si>
  <si>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tecnologías de información</t>
  </si>
  <si>
    <t>Mantenimiento y conservación de bienes informáticos</t>
  </si>
  <si>
    <t>Reparación y mantenimiento de equipo de transporte</t>
  </si>
  <si>
    <t>Mantenimiento de equipo de transporte</t>
  </si>
  <si>
    <t>Servicios de comunicación social y publicidad</t>
  </si>
  <si>
    <t>Servicios de traslado y viáticos</t>
  </si>
  <si>
    <t>Pasajes aéreos</t>
  </si>
  <si>
    <t>Pasajes terrestres</t>
  </si>
  <si>
    <t>Gastos de camino</t>
  </si>
  <si>
    <t>Otros servicios de traslado y hospedaje</t>
  </si>
  <si>
    <t>Servicios oficiales</t>
  </si>
  <si>
    <t>Gastos de ceremonial</t>
  </si>
  <si>
    <t>Congresos y convenciones</t>
  </si>
  <si>
    <t>Otros servicios generales</t>
  </si>
  <si>
    <t>Impuestos y derechos</t>
  </si>
  <si>
    <t>Transferencias, asignaciones, subsidios y otras ayudas</t>
  </si>
  <si>
    <t>Becas y otras ayudas para programas de capacitación</t>
  </si>
  <si>
    <t>Fomento deportivo</t>
  </si>
  <si>
    <t>Avance Preliminar del Presupuesto Anual</t>
  </si>
  <si>
    <t>Cuotas para el fondo de ahorro y fondo de trabajo</t>
  </si>
  <si>
    <t>Aportaciones al fondo de ahorro de los trabajadores</t>
  </si>
  <si>
    <t>Arrendamiento de eq. y bienes informáticos</t>
  </si>
  <si>
    <t>Arrendamiento de equipo de transporte</t>
  </si>
  <si>
    <t>Servicios de Consultorías</t>
  </si>
  <si>
    <t>Difusión por radio, televisión y otros medios de mensajes sobre programas y actividades gubernamentales</t>
  </si>
  <si>
    <t>Transferencia corrientes</t>
  </si>
  <si>
    <t>Transferencias internas otorgadas a entidades paraestatales no empresariales y no financieras</t>
  </si>
  <si>
    <t>Transferencias para gastos de opración</t>
  </si>
  <si>
    <t>Ayudas sociales a personas</t>
  </si>
  <si>
    <t>Variación: Ingreso - Gasto ($)</t>
  </si>
  <si>
    <t>TRIMESTRE: SEGUNDO 2013</t>
  </si>
  <si>
    <t>TRIMESTRE: SEGUNDO 2013.</t>
  </si>
  <si>
    <t>ABRIL</t>
  </si>
  <si>
    <t>MAYO</t>
  </si>
  <si>
    <t>JUNIO</t>
  </si>
  <si>
    <t>RELACION DE RECURSOS ESTATALES RECIBIDOS DURANTE EL SEGUNDO TRIMESTRE</t>
  </si>
  <si>
    <t>OP/7768</t>
  </si>
  <si>
    <t>OP/7771</t>
  </si>
  <si>
    <t>OP/10309</t>
  </si>
  <si>
    <t>OP/10322</t>
  </si>
  <si>
    <t>OP/11582</t>
  </si>
  <si>
    <t>OP/11585</t>
  </si>
  <si>
    <t>OP/14858</t>
  </si>
  <si>
    <t>OP/14864</t>
  </si>
  <si>
    <t>OP/18910</t>
  </si>
  <si>
    <t>OP/18914</t>
  </si>
  <si>
    <t>OP/20985</t>
  </si>
  <si>
    <t>OP/20988</t>
  </si>
  <si>
    <t>OP/24226</t>
  </si>
  <si>
    <t>OP/24229</t>
  </si>
  <si>
    <t>OP/25484</t>
  </si>
  <si>
    <t>OP/25488</t>
  </si>
  <si>
    <t>OP/26527</t>
  </si>
  <si>
    <t>OP/26530</t>
  </si>
  <si>
    <t>Nómina 1ra B Abril del 2013</t>
  </si>
  <si>
    <t>Nómina 1ra T Abril del 2013</t>
  </si>
  <si>
    <t>Nómina Mensual B Abril 2013</t>
  </si>
  <si>
    <t>Nómina Mensual T Abril 2013</t>
  </si>
  <si>
    <t>Nómina 2da B Abril del 2013</t>
  </si>
  <si>
    <t>Nómina 2da T Abril del 2013</t>
  </si>
  <si>
    <t>Nómina 1ra B Mayo del 2013</t>
  </si>
  <si>
    <t>Nómina 1ra T Mayo del 2013</t>
  </si>
  <si>
    <t>Nómina Mensual B Mayo 2013</t>
  </si>
  <si>
    <t>Nómina Mensual T Mayo 2013</t>
  </si>
  <si>
    <t>Nómina 2da B Mayo del 2013</t>
  </si>
  <si>
    <t>Nómina 2da T Mayo del 2013</t>
  </si>
  <si>
    <t>Nómina 1ra B Junio del 2013</t>
  </si>
  <si>
    <t>Nómina 1ra T Junio del 2013</t>
  </si>
  <si>
    <t>Nómina Mensual B Junio 2013</t>
  </si>
  <si>
    <t>Nómina Mensual T Junio 2013</t>
  </si>
  <si>
    <t>Nómina 2da B Junio del 2013</t>
  </si>
  <si>
    <t>Nómina 2da T Junio del 2013</t>
  </si>
  <si>
    <t>OP/3778</t>
  </si>
  <si>
    <t>OP/7463</t>
  </si>
  <si>
    <t>OP/7465</t>
  </si>
  <si>
    <t>OP/7521</t>
  </si>
  <si>
    <t>Subsidio Gastos de Operación.  1ra. Qna. Marzo 2013</t>
  </si>
  <si>
    <t>Subsidio Gastos de Operación.  2da. Qna. Marzo 2013</t>
  </si>
  <si>
    <t>Subsidio Gastos de Operación.  1ra. Qna. Abril 2013</t>
  </si>
  <si>
    <t>Subsidio Gastos de Operación.  Febrero 2013</t>
  </si>
  <si>
    <t>OP/7904</t>
  </si>
  <si>
    <t>OP/9779</t>
  </si>
  <si>
    <t>OP/10030</t>
  </si>
  <si>
    <t>OP/10339</t>
  </si>
  <si>
    <t>OP/12410</t>
  </si>
  <si>
    <t>OP/11787</t>
  </si>
  <si>
    <t>OP/18567</t>
  </si>
  <si>
    <t>OP/21612</t>
  </si>
  <si>
    <t>OP/25296</t>
  </si>
  <si>
    <t>OP/26722</t>
  </si>
  <si>
    <t xml:space="preserve">Subsidio Pago Deducciones y Obligaciones 1ra. Abril 2013 </t>
  </si>
  <si>
    <t>Subsidio Pago Deducciones y Obligaciones 1ra. Enero 2013</t>
  </si>
  <si>
    <t xml:space="preserve">Subsidio Pago Deducciones y Obligaciones 2da. Enero 2013 </t>
  </si>
  <si>
    <t>Subsidio Pago Deducciones y Obligaciones 1ra. Febrero 2013</t>
  </si>
  <si>
    <t xml:space="preserve">Subsidio Pago Deducciones y Obligaciones 2da. Abril 2013 </t>
  </si>
  <si>
    <t xml:space="preserve">Subsidio Pago Deducciones y Obligaciones 2da. Febrero 2013 </t>
  </si>
  <si>
    <t>Subsidio Pago Deducciones y Obligaciones 1ra. Mayo 2013</t>
  </si>
  <si>
    <t xml:space="preserve">Subsidio Pago Deducciones y Obligaciones 2da. Mayo 2013 </t>
  </si>
  <si>
    <t>Subsidio Pago Deducciones y Obligaciones 1ra. Junio 2013</t>
  </si>
  <si>
    <t xml:space="preserve">Subsidio Pago Deducciones y Obligaciones 2da. Junio 2013 </t>
  </si>
  <si>
    <t>28/05/413</t>
  </si>
  <si>
    <t xml:space="preserve"> -</t>
  </si>
  <si>
    <t>Ingresos Propios</t>
  </si>
  <si>
    <t>OP/7530</t>
  </si>
  <si>
    <t>Recurso Extraordinario Comunicación Social</t>
  </si>
  <si>
    <t>Recaudación Enero 2013</t>
  </si>
  <si>
    <t>Recaudación Febrero 2013</t>
  </si>
  <si>
    <t>OP/12761</t>
  </si>
  <si>
    <t>OP/14572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</si>
</sst>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,##0.00_);_(* \(#,##0.00\);_(* &quot;-&quot;??_);_(@_)"/>
    <numFmt numFmtId="165" formatCode="_-&quot;€&quot;* #,##0.00_-;\-&quot;€&quot;* #,##0.00_-;_-&quot;€&quot;* &quot;-&quot;??_-;_-@_-"/>
    <numFmt numFmtId="166" formatCode="dd/mm/yyyy;@"/>
    <numFmt numFmtId="167" formatCode="_(* #,##0_);_(* \(#,##0\);_(* &quot;-&quot;??_);_(@_)"/>
    <numFmt numFmtId="168" formatCode="0.0%"/>
    <numFmt numFmtId="169" formatCode="#,##0_ ;[Red]\-#,##0\ 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9" tint="-0.249977111117893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9" fontId="25" fillId="0" borderId="0" applyFont="0" applyFill="0" applyBorder="0" applyAlignment="0" applyProtection="0"/>
  </cellStyleXfs>
  <cellXfs count="201">
    <xf numFmtId="0" fontId="0" fillId="0" borderId="0" xfId="0"/>
    <xf numFmtId="0" fontId="10" fillId="0" borderId="0" xfId="0" applyFont="1"/>
    <xf numFmtId="0" fontId="1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14" fillId="0" borderId="0" xfId="0" applyFont="1"/>
    <xf numFmtId="0" fontId="0" fillId="0" borderId="0" xfId="0" applyBorder="1" applyAlignment="1">
      <alignment horizontal="centerContinuous"/>
    </xf>
    <xf numFmtId="0" fontId="13" fillId="0" borderId="0" xfId="0" applyFont="1"/>
    <xf numFmtId="0" fontId="12" fillId="0" borderId="0" xfId="0" applyFont="1"/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1" xfId="0" applyFont="1" applyBorder="1"/>
    <xf numFmtId="0" fontId="9" fillId="0" borderId="13" xfId="0" applyFont="1" applyBorder="1" applyAlignment="1"/>
    <xf numFmtId="0" fontId="9" fillId="0" borderId="14" xfId="0" applyFont="1" applyBorder="1"/>
    <xf numFmtId="0" fontId="9" fillId="0" borderId="10" xfId="0" applyFont="1" applyBorder="1"/>
    <xf numFmtId="0" fontId="9" fillId="0" borderId="0" xfId="0" applyFont="1"/>
    <xf numFmtId="0" fontId="9" fillId="0" borderId="15" xfId="0" applyFont="1" applyBorder="1"/>
    <xf numFmtId="3" fontId="9" fillId="0" borderId="11" xfId="0" applyNumberFormat="1" applyFont="1" applyBorder="1"/>
    <xf numFmtId="3" fontId="9" fillId="0" borderId="10" xfId="0" applyNumberFormat="1" applyFont="1" applyBorder="1"/>
    <xf numFmtId="3" fontId="9" fillId="0" borderId="0" xfId="0" applyNumberFormat="1" applyFont="1"/>
    <xf numFmtId="3" fontId="0" fillId="0" borderId="0" xfId="0" applyNumberFormat="1"/>
    <xf numFmtId="0" fontId="15" fillId="0" borderId="7" xfId="0" applyFont="1" applyBorder="1" applyAlignment="1">
      <alignment horizontal="right"/>
    </xf>
    <xf numFmtId="3" fontId="9" fillId="0" borderId="7" xfId="0" applyNumberFormat="1" applyFont="1" applyBorder="1"/>
    <xf numFmtId="0" fontId="0" fillId="0" borderId="0" xfId="0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43" fontId="9" fillId="0" borderId="11" xfId="2" applyNumberFormat="1" applyFont="1" applyBorder="1" applyAlignment="1">
      <alignment horizontal="center"/>
    </xf>
    <xf numFmtId="43" fontId="16" fillId="0" borderId="7" xfId="2" applyNumberFormat="1" applyFont="1" applyBorder="1" applyAlignment="1">
      <alignment horizontal="center"/>
    </xf>
    <xf numFmtId="3" fontId="9" fillId="0" borderId="6" xfId="0" applyNumberFormat="1" applyFont="1" applyBorder="1"/>
    <xf numFmtId="3" fontId="9" fillId="0" borderId="11" xfId="0" applyNumberFormat="1" applyFont="1" applyFill="1" applyBorder="1"/>
    <xf numFmtId="3" fontId="9" fillId="0" borderId="10" xfId="0" applyNumberFormat="1" applyFont="1" applyFill="1" applyBorder="1"/>
    <xf numFmtId="0" fontId="15" fillId="0" borderId="0" xfId="0" applyFont="1" applyBorder="1" applyAlignment="1">
      <alignment horizontal="right"/>
    </xf>
    <xf numFmtId="3" fontId="12" fillId="0" borderId="0" xfId="0" applyNumberFormat="1" applyFont="1" applyBorder="1"/>
    <xf numFmtId="43" fontId="16" fillId="0" borderId="0" xfId="2" applyNumberFormat="1" applyFont="1" applyBorder="1" applyAlignment="1">
      <alignment horizontal="center"/>
    </xf>
    <xf numFmtId="3" fontId="9" fillId="0" borderId="13" xfId="0" applyNumberFormat="1" applyFont="1" applyFill="1" applyBorder="1"/>
    <xf numFmtId="0" fontId="0" fillId="0" borderId="0" xfId="0" applyBorder="1"/>
    <xf numFmtId="3" fontId="9" fillId="0" borderId="7" xfId="0" applyNumberFormat="1" applyFont="1" applyFill="1" applyBorder="1"/>
    <xf numFmtId="3" fontId="9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9" fillId="0" borderId="24" xfId="0" applyFont="1" applyBorder="1" applyAlignment="1">
      <alignment horizontal="centerContinuous" vertical="center"/>
    </xf>
    <xf numFmtId="0" fontId="9" fillId="0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0" xfId="0" applyFont="1"/>
    <xf numFmtId="166" fontId="7" fillId="0" borderId="26" xfId="3" applyNumberFormat="1" applyFont="1" applyBorder="1" applyAlignment="1">
      <alignment horizontal="center"/>
    </xf>
    <xf numFmtId="4" fontId="8" fillId="0" borderId="0" xfId="0" applyNumberFormat="1" applyFont="1"/>
    <xf numFmtId="0" fontId="7" fillId="0" borderId="0" xfId="3"/>
    <xf numFmtId="166" fontId="7" fillId="0" borderId="27" xfId="3" applyNumberFormat="1" applyFont="1" applyBorder="1" applyAlignment="1">
      <alignment horizontal="center"/>
    </xf>
    <xf numFmtId="0" fontId="19" fillId="0" borderId="27" xfId="0" applyFont="1" applyBorder="1"/>
    <xf numFmtId="14" fontId="19" fillId="0" borderId="2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4" fontId="19" fillId="3" borderId="27" xfId="0" applyNumberFormat="1" applyFont="1" applyFill="1" applyBorder="1"/>
    <xf numFmtId="14" fontId="8" fillId="0" borderId="0" xfId="0" applyNumberFormat="1" applyFont="1"/>
    <xf numFmtId="14" fontId="19" fillId="3" borderId="27" xfId="0" applyNumberFormat="1" applyFont="1" applyFill="1" applyBorder="1" applyAlignment="1">
      <alignment horizontal="center"/>
    </xf>
    <xf numFmtId="4" fontId="0" fillId="0" borderId="0" xfId="0" applyNumberFormat="1"/>
    <xf numFmtId="14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6" fillId="0" borderId="27" xfId="3" applyFont="1" applyBorder="1"/>
    <xf numFmtId="0" fontId="6" fillId="0" borderId="27" xfId="3" applyFont="1" applyFill="1" applyBorder="1"/>
    <xf numFmtId="0" fontId="6" fillId="0" borderId="27" xfId="3" applyFont="1" applyBorder="1" applyAlignment="1">
      <alignment horizontal="center"/>
    </xf>
    <xf numFmtId="4" fontId="21" fillId="4" borderId="27" xfId="0" applyNumberFormat="1" applyFont="1" applyFill="1" applyBorder="1" applyAlignment="1">
      <alignment horizontal="right" vertical="top"/>
    </xf>
    <xf numFmtId="43" fontId="9" fillId="0" borderId="11" xfId="2" applyNumberFormat="1" applyFont="1" applyFill="1" applyBorder="1" applyAlignment="1">
      <alignment horizontal="center"/>
    </xf>
    <xf numFmtId="3" fontId="9" fillId="0" borderId="12" xfId="0" applyNumberFormat="1" applyFont="1" applyFill="1" applyBorder="1"/>
    <xf numFmtId="43" fontId="9" fillId="0" borderId="10" xfId="2" applyNumberFormat="1" applyFont="1" applyFill="1" applyBorder="1" applyAlignment="1">
      <alignment horizontal="center"/>
    </xf>
    <xf numFmtId="3" fontId="9" fillId="0" borderId="0" xfId="0" applyNumberFormat="1" applyFont="1" applyFill="1"/>
    <xf numFmtId="0" fontId="9" fillId="0" borderId="0" xfId="0" applyFont="1" applyFill="1"/>
    <xf numFmtId="43" fontId="9" fillId="0" borderId="7" xfId="2" applyNumberFormat="1" applyFont="1" applyFill="1" applyBorder="1" applyAlignment="1">
      <alignment horizontal="center"/>
    </xf>
    <xf numFmtId="4" fontId="21" fillId="4" borderId="29" xfId="0" applyNumberFormat="1" applyFont="1" applyFill="1" applyBorder="1" applyAlignment="1">
      <alignment horizontal="right" vertical="top"/>
    </xf>
    <xf numFmtId="4" fontId="23" fillId="4" borderId="29" xfId="0" applyNumberFormat="1" applyFont="1" applyFill="1" applyBorder="1" applyAlignment="1">
      <alignment horizontal="right" vertical="top"/>
    </xf>
    <xf numFmtId="14" fontId="19" fillId="3" borderId="27" xfId="0" applyNumberFormat="1" applyFont="1" applyFill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5" fillId="0" borderId="27" xfId="3" applyFont="1" applyFill="1" applyBorder="1" applyAlignment="1">
      <alignment vertical="center" wrapText="1"/>
    </xf>
    <xf numFmtId="4" fontId="21" fillId="4" borderId="29" xfId="0" applyNumberFormat="1" applyFont="1" applyFill="1" applyBorder="1" applyAlignment="1">
      <alignment horizontal="right" vertical="center"/>
    </xf>
    <xf numFmtId="0" fontId="6" fillId="0" borderId="27" xfId="3" applyFont="1" applyBorder="1" applyAlignment="1">
      <alignment horizontal="center" vertical="center"/>
    </xf>
    <xf numFmtId="4" fontId="23" fillId="4" borderId="29" xfId="0" applyNumberFormat="1" applyFont="1" applyFill="1" applyBorder="1" applyAlignment="1">
      <alignment horizontal="right" vertical="center"/>
    </xf>
    <xf numFmtId="14" fontId="19" fillId="3" borderId="28" xfId="0" applyNumberFormat="1" applyFont="1" applyFill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28" xfId="3" applyFont="1" applyBorder="1" applyAlignment="1">
      <alignment vertical="center" wrapText="1"/>
    </xf>
    <xf numFmtId="4" fontId="22" fillId="0" borderId="28" xfId="3" applyNumberFormat="1" applyFont="1" applyBorder="1" applyAlignment="1">
      <alignment vertical="center"/>
    </xf>
    <xf numFmtId="0" fontId="20" fillId="0" borderId="7" xfId="0" applyFont="1" applyBorder="1"/>
    <xf numFmtId="4" fontId="20" fillId="0" borderId="7" xfId="0" applyNumberFormat="1" applyFont="1" applyBorder="1"/>
    <xf numFmtId="0" fontId="24" fillId="0" borderId="0" xfId="0" applyFont="1" applyAlignment="1">
      <alignment horizontal="left"/>
    </xf>
    <xf numFmtId="0" fontId="4" fillId="0" borderId="27" xfId="3" applyFont="1" applyBorder="1" applyAlignment="1">
      <alignment horizontal="center"/>
    </xf>
    <xf numFmtId="0" fontId="4" fillId="0" borderId="27" xfId="3" applyFont="1" applyFill="1" applyBorder="1"/>
    <xf numFmtId="0" fontId="4" fillId="0" borderId="27" xfId="3" applyFont="1" applyBorder="1"/>
    <xf numFmtId="0" fontId="3" fillId="0" borderId="27" xfId="3" applyFont="1" applyFill="1" applyBorder="1" applyAlignment="1">
      <alignment vertical="center" wrapText="1"/>
    </xf>
    <xf numFmtId="0" fontId="22" fillId="0" borderId="27" xfId="3" applyFont="1" applyFill="1" applyBorder="1"/>
    <xf numFmtId="0" fontId="22" fillId="0" borderId="27" xfId="3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4" fontId="2" fillId="0" borderId="26" xfId="3" applyNumberFormat="1" applyFont="1" applyBorder="1"/>
    <xf numFmtId="4" fontId="2" fillId="0" borderId="27" xfId="3" applyNumberFormat="1" applyFont="1" applyBorder="1"/>
    <xf numFmtId="4" fontId="21" fillId="4" borderId="27" xfId="0" applyNumberFormat="1" applyFont="1" applyFill="1" applyBorder="1" applyAlignment="1">
      <alignment horizontal="right" vertical="center"/>
    </xf>
    <xf numFmtId="164" fontId="0" fillId="0" borderId="0" xfId="0" applyNumberFormat="1" applyBorder="1"/>
    <xf numFmtId="10" fontId="0" fillId="0" borderId="0" xfId="4" applyNumberFormat="1" applyFont="1" applyBorder="1"/>
    <xf numFmtId="164" fontId="10" fillId="0" borderId="0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centerContinuous"/>
    </xf>
    <xf numFmtId="164" fontId="10" fillId="0" borderId="0" xfId="0" applyNumberFormat="1" applyFont="1" applyBorder="1" applyAlignment="1">
      <alignment horizontal="centerContinuous"/>
    </xf>
    <xf numFmtId="10" fontId="10" fillId="0" borderId="0" xfId="4" applyNumberFormat="1" applyFont="1" applyBorder="1" applyAlignment="1">
      <alignment horizontal="centerContinuous"/>
    </xf>
    <xf numFmtId="0" fontId="10" fillId="0" borderId="22" xfId="0" applyFont="1" applyBorder="1" applyAlignment="1">
      <alignment horizontal="right" vertical="center" wrapText="1" indent="1"/>
    </xf>
    <xf numFmtId="0" fontId="10" fillId="0" borderId="0" xfId="0" applyFont="1" applyBorder="1"/>
    <xf numFmtId="10" fontId="0" fillId="0" borderId="0" xfId="4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 wrapText="1"/>
    </xf>
    <xf numFmtId="10" fontId="10" fillId="0" borderId="6" xfId="4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15" fillId="0" borderId="16" xfId="0" applyFont="1" applyBorder="1" applyAlignment="1">
      <alignment horizontal="left" vertical="center" wrapText="1" indent="2"/>
    </xf>
    <xf numFmtId="3" fontId="15" fillId="0" borderId="5" xfId="0" applyNumberFormat="1" applyFont="1" applyBorder="1" applyAlignment="1">
      <alignment horizontal="left" vertical="center" wrapText="1"/>
    </xf>
    <xf numFmtId="167" fontId="15" fillId="0" borderId="5" xfId="2" applyNumberFormat="1" applyFont="1" applyBorder="1" applyAlignment="1">
      <alignment horizontal="right" vertical="center" indent="1"/>
    </xf>
    <xf numFmtId="168" fontId="15" fillId="0" borderId="5" xfId="4" applyNumberFormat="1" applyFont="1" applyBorder="1" applyAlignment="1">
      <alignment horizontal="right" vertical="center" indent="1"/>
    </xf>
    <xf numFmtId="167" fontId="15" fillId="0" borderId="17" xfId="2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15" fillId="0" borderId="25" xfId="0" applyNumberFormat="1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left" vertical="center" wrapText="1"/>
    </xf>
    <xf numFmtId="167" fontId="15" fillId="0" borderId="11" xfId="2" applyNumberFormat="1" applyFont="1" applyBorder="1" applyAlignment="1">
      <alignment horizontal="right" vertical="center" indent="1"/>
    </xf>
    <xf numFmtId="168" fontId="15" fillId="0" borderId="11" xfId="4" applyNumberFormat="1" applyFont="1" applyBorder="1" applyAlignment="1">
      <alignment horizontal="right" vertical="center" indent="1"/>
    </xf>
    <xf numFmtId="167" fontId="15" fillId="0" borderId="18" xfId="2" applyNumberFormat="1" applyFont="1" applyBorder="1" applyAlignment="1">
      <alignment horizontal="right" vertical="center" indent="1"/>
    </xf>
    <xf numFmtId="164" fontId="9" fillId="0" borderId="0" xfId="2" applyFont="1" applyAlignment="1">
      <alignment vertical="center"/>
    </xf>
    <xf numFmtId="0" fontId="15" fillId="0" borderId="25" xfId="0" applyNumberFormat="1" applyFont="1" applyBorder="1" applyAlignment="1">
      <alignment horizontal="left" vertical="center" wrapText="1" indent="2"/>
    </xf>
    <xf numFmtId="0" fontId="15" fillId="0" borderId="25" xfId="0" applyNumberFormat="1" applyFont="1" applyBorder="1" applyAlignment="1">
      <alignment horizontal="left" vertical="center" wrapText="1" indent="4"/>
    </xf>
    <xf numFmtId="0" fontId="9" fillId="0" borderId="25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horizontal="left" vertical="center" wrapText="1"/>
    </xf>
    <xf numFmtId="167" fontId="9" fillId="0" borderId="11" xfId="2" applyNumberFormat="1" applyFont="1" applyBorder="1" applyAlignment="1">
      <alignment horizontal="right" vertical="center" indent="1"/>
    </xf>
    <xf numFmtId="168" fontId="9" fillId="0" borderId="11" xfId="4" applyNumberFormat="1" applyFont="1" applyBorder="1" applyAlignment="1">
      <alignment horizontal="right" vertical="center" indent="1"/>
    </xf>
    <xf numFmtId="167" fontId="9" fillId="0" borderId="18" xfId="2" applyNumberFormat="1" applyFont="1" applyBorder="1" applyAlignment="1">
      <alignment horizontal="right" vertical="center" indent="1"/>
    </xf>
    <xf numFmtId="4" fontId="9" fillId="0" borderId="4" xfId="0" applyNumberFormat="1" applyFont="1" applyBorder="1" applyAlignment="1">
      <alignment horizontal="left" vertical="center" wrapText="1"/>
    </xf>
    <xf numFmtId="164" fontId="0" fillId="0" borderId="0" xfId="0" applyNumberFormat="1"/>
    <xf numFmtId="10" fontId="0" fillId="0" borderId="0" xfId="4" applyNumberFormat="1" applyFont="1"/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3" fontId="9" fillId="0" borderId="0" xfId="0" applyNumberFormat="1" applyFont="1" applyBorder="1" applyAlignment="1">
      <alignment horizontal="left" vertical="center" wrapText="1"/>
    </xf>
    <xf numFmtId="167" fontId="9" fillId="0" borderId="0" xfId="2" applyNumberFormat="1" applyFont="1" applyBorder="1" applyAlignment="1">
      <alignment horizontal="left" vertical="center" wrapText="1"/>
    </xf>
    <xf numFmtId="164" fontId="9" fillId="0" borderId="0" xfId="2" applyFont="1" applyBorder="1" applyAlignment="1">
      <alignment horizontal="left" vertical="center" wrapText="1"/>
    </xf>
    <xf numFmtId="169" fontId="9" fillId="0" borderId="0" xfId="2" applyNumberFormat="1" applyFont="1" applyBorder="1" applyAlignment="1">
      <alignment horizontal="left" vertical="center" wrapText="1"/>
    </xf>
    <xf numFmtId="167" fontId="0" fillId="0" borderId="0" xfId="2" applyNumberFormat="1" applyFont="1" applyBorder="1" applyAlignment="1">
      <alignment vertical="center"/>
    </xf>
    <xf numFmtId="164" fontId="0" fillId="0" borderId="0" xfId="2" applyFont="1" applyBorder="1" applyAlignment="1">
      <alignment vertical="center"/>
    </xf>
    <xf numFmtId="169" fontId="0" fillId="0" borderId="0" xfId="2" applyNumberFormat="1" applyFont="1" applyBorder="1" applyAlignment="1">
      <alignment vertical="center"/>
    </xf>
    <xf numFmtId="167" fontId="0" fillId="0" borderId="0" xfId="2" applyNumberFormat="1" applyFont="1"/>
    <xf numFmtId="164" fontId="0" fillId="0" borderId="0" xfId="2" applyFont="1"/>
    <xf numFmtId="169" fontId="0" fillId="0" borderId="0" xfId="2" applyNumberFormat="1" applyFont="1"/>
    <xf numFmtId="0" fontId="9" fillId="0" borderId="20" xfId="0" applyNumberFormat="1" applyFont="1" applyBorder="1" applyAlignment="1">
      <alignment vertical="center" wrapText="1"/>
    </xf>
    <xf numFmtId="167" fontId="9" fillId="0" borderId="4" xfId="2" applyNumberFormat="1" applyFont="1" applyBorder="1" applyAlignment="1">
      <alignment horizontal="right" vertical="center" indent="1"/>
    </xf>
    <xf numFmtId="168" fontId="9" fillId="0" borderId="4" xfId="4" applyNumberFormat="1" applyFont="1" applyBorder="1" applyAlignment="1">
      <alignment horizontal="right" vertical="center" indent="1"/>
    </xf>
    <xf numFmtId="167" fontId="9" fillId="0" borderId="19" xfId="2" applyNumberFormat="1" applyFont="1" applyBorder="1" applyAlignment="1">
      <alignment horizontal="right" vertical="center" inden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/>
    <xf numFmtId="4" fontId="9" fillId="0" borderId="7" xfId="0" applyNumberFormat="1" applyFont="1" applyFill="1" applyBorder="1"/>
    <xf numFmtId="4" fontId="15" fillId="0" borderId="7" xfId="0" applyNumberFormat="1" applyFont="1" applyFill="1" applyBorder="1"/>
    <xf numFmtId="0" fontId="10" fillId="0" borderId="0" xfId="0" applyFont="1" applyFill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right" wrapText="1"/>
    </xf>
    <xf numFmtId="0" fontId="15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64" fontId="9" fillId="0" borderId="2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" fillId="0" borderId="27" xfId="3" applyFont="1" applyBorder="1" applyAlignment="1">
      <alignment horizontal="center"/>
    </xf>
    <xf numFmtId="0" fontId="1" fillId="0" borderId="27" xfId="3" applyFont="1" applyFill="1" applyBorder="1"/>
    <xf numFmtId="166" fontId="7" fillId="0" borderId="30" xfId="3" applyNumberFormat="1" applyFont="1" applyBorder="1" applyAlignment="1">
      <alignment horizontal="center"/>
    </xf>
    <xf numFmtId="0" fontId="19" fillId="0" borderId="30" xfId="0" applyFont="1" applyBorder="1"/>
    <xf numFmtId="4" fontId="2" fillId="0" borderId="30" xfId="3" applyNumberFormat="1" applyFont="1" applyBorder="1"/>
    <xf numFmtId="0" fontId="1" fillId="0" borderId="26" xfId="3" applyFont="1" applyBorder="1" applyAlignment="1">
      <alignment horizontal="center"/>
    </xf>
    <xf numFmtId="0" fontId="1" fillId="0" borderId="30" xfId="3" applyFont="1" applyBorder="1" applyAlignment="1">
      <alignment horizontal="center"/>
    </xf>
    <xf numFmtId="0" fontId="1" fillId="0" borderId="27" xfId="3" applyFont="1" applyBorder="1" applyAlignment="1">
      <alignment horizontal="center" vertical="center"/>
    </xf>
    <xf numFmtId="0" fontId="1" fillId="0" borderId="27" xfId="3" applyFont="1" applyBorder="1" applyAlignment="1">
      <alignment vertical="center"/>
    </xf>
  </cellXfs>
  <cellStyles count="5">
    <cellStyle name="Euro" xfId="1"/>
    <cellStyle name="Millares" xfId="2" builtinId="3"/>
    <cellStyle name="Normal" xfId="0" builtinId="0"/>
    <cellStyle name="Normal 2" xfId="3"/>
    <cellStyle name="Porcentual" xfId="4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904875</xdr:colOff>
      <xdr:row>58</xdr:row>
      <xdr:rowOff>114300</xdr:rowOff>
    </xdr:from>
    <xdr:to>
      <xdr:col>8</xdr:col>
      <xdr:colOff>476250</xdr:colOff>
      <xdr:row>67</xdr:row>
      <xdr:rowOff>142875</xdr:rowOff>
    </xdr:to>
    <xdr:sp macro="" textlink="">
      <xdr:nvSpPr>
        <xdr:cNvPr id="2" name="1 CuadroTexto"/>
        <xdr:cNvSpPr txBox="1"/>
      </xdr:nvSpPr>
      <xdr:spPr>
        <a:xfrm>
          <a:off x="5029200" y="10191750"/>
          <a:ext cx="3495675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n>
              <a:noFill/>
            </a:ln>
          </a:endParaRPr>
        </a:p>
        <a:p>
          <a:pPr algn="ctr"/>
          <a:endParaRPr lang="es-MX" sz="1100" b="1">
            <a:ln>
              <a:noFill/>
            </a:ln>
          </a:endParaRPr>
        </a:p>
        <a:p>
          <a:pPr algn="ctr"/>
          <a:endParaRPr lang="es-MX" sz="1100" b="1">
            <a:ln>
              <a:noFill/>
            </a:ln>
          </a:endParaRPr>
        </a:p>
        <a:p>
          <a:pPr algn="ctr"/>
          <a:r>
            <a:rPr lang="es-MX" sz="1100" b="1">
              <a:ln>
                <a:noFill/>
              </a:ln>
            </a:rPr>
            <a:t>__________________________________________</a:t>
          </a:r>
        </a:p>
        <a:p>
          <a:pPr algn="ctr"/>
          <a:r>
            <a:rPr lang="es-MX" sz="1100" b="1">
              <a:ln>
                <a:noFill/>
              </a:ln>
            </a:rPr>
            <a:t>C.P. LUCIA  IVETTE YANEZ QUINTANAR</a:t>
          </a:r>
        </a:p>
        <a:p>
          <a:pPr algn="ctr"/>
          <a:r>
            <a:rPr lang="es-MX" sz="1100" b="0">
              <a:ln>
                <a:noFill/>
              </a:ln>
            </a:rPr>
            <a:t>Dirección de Planeación y Administración</a:t>
          </a:r>
        </a:p>
      </xdr:txBody>
    </xdr:sp>
    <xdr:clientData/>
  </xdr:twoCellAnchor>
  <xdr:twoCellAnchor>
    <xdr:from>
      <xdr:col>0</xdr:col>
      <xdr:colOff>0</xdr:colOff>
      <xdr:row>58</xdr:row>
      <xdr:rowOff>123825</xdr:rowOff>
    </xdr:from>
    <xdr:to>
      <xdr:col>3</xdr:col>
      <xdr:colOff>352425</xdr:colOff>
      <xdr:row>67</xdr:row>
      <xdr:rowOff>152400</xdr:rowOff>
    </xdr:to>
    <xdr:sp macro="" textlink="">
      <xdr:nvSpPr>
        <xdr:cNvPr id="3" name="2 CuadroTexto"/>
        <xdr:cNvSpPr txBox="1"/>
      </xdr:nvSpPr>
      <xdr:spPr>
        <a:xfrm>
          <a:off x="0" y="10201275"/>
          <a:ext cx="3495675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n>
              <a:noFill/>
            </a:ln>
          </a:endParaRPr>
        </a:p>
        <a:p>
          <a:pPr algn="ctr"/>
          <a:endParaRPr lang="es-MX" sz="1100" b="1">
            <a:ln>
              <a:noFill/>
            </a:ln>
          </a:endParaRPr>
        </a:p>
        <a:p>
          <a:pPr algn="ctr"/>
          <a:endParaRPr lang="es-MX" sz="1100" b="1">
            <a:ln>
              <a:noFill/>
            </a:ln>
          </a:endParaRPr>
        </a:p>
        <a:p>
          <a:pPr algn="ctr"/>
          <a:r>
            <a:rPr lang="es-MX" sz="1100" b="1">
              <a:ln>
                <a:noFill/>
              </a:ln>
            </a:rPr>
            <a:t>__________________________________________</a:t>
          </a:r>
        </a:p>
        <a:p>
          <a:pPr algn="ctr"/>
          <a:r>
            <a:rPr lang="es-MX" sz="1100" b="1">
              <a:ln>
                <a:noFill/>
              </a:ln>
            </a:rPr>
            <a:t>LIC.</a:t>
          </a:r>
          <a:r>
            <a:rPr lang="es-MX" sz="1100" b="1" baseline="0">
              <a:ln>
                <a:noFill/>
              </a:ln>
            </a:rPr>
            <a:t> JULIO CESAR GUTIÉRREZ ACUÑA</a:t>
          </a:r>
          <a:endParaRPr lang="es-MX" sz="1100" b="1">
            <a:ln>
              <a:noFill/>
            </a:ln>
          </a:endParaRPr>
        </a:p>
        <a:p>
          <a:pPr algn="ctr"/>
          <a:r>
            <a:rPr lang="es-MX" sz="1100" b="0">
              <a:ln>
                <a:noFill/>
              </a:ln>
            </a:rPr>
            <a:t>Dirección General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151</xdr:row>
      <xdr:rowOff>0</xdr:rowOff>
    </xdr:from>
    <xdr:to>
      <xdr:col>1</xdr:col>
      <xdr:colOff>2057399</xdr:colOff>
      <xdr:row>156</xdr:row>
      <xdr:rowOff>0</xdr:rowOff>
    </xdr:to>
    <xdr:sp macro="" textlink="">
      <xdr:nvSpPr>
        <xdr:cNvPr id="2" name="1 CuadroTexto"/>
        <xdr:cNvSpPr txBox="1"/>
      </xdr:nvSpPr>
      <xdr:spPr>
        <a:xfrm>
          <a:off x="0" y="28498800"/>
          <a:ext cx="3000374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C.P.</a:t>
          </a:r>
          <a:r>
            <a:rPr lang="es-MX" sz="1100" b="1" baseline="0"/>
            <a:t> LUCIA IVETTE YANEZ QUINTANAR</a:t>
          </a:r>
        </a:p>
        <a:p>
          <a:pPr algn="ctr"/>
          <a:r>
            <a:rPr lang="es-MX" sz="1100" b="0" baseline="0"/>
            <a:t>Directora de Planeación y Administración</a:t>
          </a:r>
          <a:endParaRPr lang="es-MX" sz="1100" b="0"/>
        </a:p>
        <a:p>
          <a:endParaRPr lang="es-MX" sz="1100"/>
        </a:p>
      </xdr:txBody>
    </xdr:sp>
    <xdr:clientData/>
  </xdr:twoCellAnchor>
  <xdr:twoCellAnchor>
    <xdr:from>
      <xdr:col>3</xdr:col>
      <xdr:colOff>342900</xdr:colOff>
      <xdr:row>151</xdr:row>
      <xdr:rowOff>28576</xdr:rowOff>
    </xdr:from>
    <xdr:to>
      <xdr:col>7</xdr:col>
      <xdr:colOff>874712</xdr:colOff>
      <xdr:row>156</xdr:row>
      <xdr:rowOff>0</xdr:rowOff>
    </xdr:to>
    <xdr:sp macro="" textlink="">
      <xdr:nvSpPr>
        <xdr:cNvPr id="3" name="2 CuadroTexto"/>
        <xdr:cNvSpPr txBox="1"/>
      </xdr:nvSpPr>
      <xdr:spPr>
        <a:xfrm>
          <a:off x="4572000" y="28527376"/>
          <a:ext cx="4198937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JULIO CESAR GUTIÉRREZ ACUÑA</a:t>
          </a:r>
        </a:p>
        <a:p>
          <a:pPr algn="ctr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 b="0"/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opLeftCell="B1" workbookViewId="0">
      <selection activeCell="C26" sqref="C26"/>
    </sheetView>
  </sheetViews>
  <sheetFormatPr baseColWidth="10" defaultRowHeight="12.75"/>
  <cols>
    <col min="1" max="1" width="17.7109375" customWidth="1"/>
    <col min="2" max="8" width="14.7109375" customWidth="1"/>
    <col min="9" max="9" width="8.28515625" customWidth="1"/>
    <col min="10" max="11" width="11.42578125" customWidth="1"/>
    <col min="12" max="12" width="12.85546875" customWidth="1"/>
    <col min="13" max="13" width="14.7109375" hidden="1" customWidth="1"/>
    <col min="14" max="15" width="13" customWidth="1"/>
  </cols>
  <sheetData>
    <row r="1" spans="1:15">
      <c r="A1" s="31"/>
      <c r="B1" s="31"/>
      <c r="C1" s="31"/>
      <c r="D1" s="31"/>
      <c r="E1" s="31"/>
      <c r="F1" s="31"/>
      <c r="G1" s="31"/>
      <c r="H1" s="31"/>
      <c r="I1" s="32" t="s">
        <v>14</v>
      </c>
      <c r="M1" s="31"/>
    </row>
    <row r="2" spans="1:15">
      <c r="A2" s="159" t="s">
        <v>26</v>
      </c>
      <c r="B2" s="159"/>
      <c r="C2" s="159"/>
      <c r="D2" s="159"/>
      <c r="E2" s="159"/>
      <c r="F2" s="159"/>
      <c r="G2" s="159"/>
      <c r="H2" s="159"/>
      <c r="I2" s="159"/>
    </row>
    <row r="3" spans="1:15">
      <c r="A3" s="159" t="s">
        <v>12</v>
      </c>
      <c r="B3" s="159"/>
      <c r="C3" s="159"/>
      <c r="D3" s="159"/>
      <c r="E3" s="159"/>
      <c r="F3" s="159"/>
      <c r="G3" s="159"/>
      <c r="H3" s="159"/>
      <c r="I3" s="159"/>
    </row>
    <row r="4" spans="1:15">
      <c r="A4" s="159" t="s">
        <v>8</v>
      </c>
      <c r="B4" s="159"/>
      <c r="C4" s="159"/>
      <c r="D4" s="159"/>
      <c r="E4" s="159"/>
      <c r="F4" s="159"/>
      <c r="G4" s="159"/>
      <c r="H4" s="159"/>
      <c r="I4" s="159"/>
    </row>
    <row r="5" spans="1:15">
      <c r="A5" s="33"/>
      <c r="B5" s="33"/>
      <c r="C5" s="33"/>
      <c r="D5" s="33"/>
      <c r="E5" s="47"/>
      <c r="F5" s="47"/>
      <c r="G5" s="47"/>
      <c r="H5" s="33"/>
      <c r="I5" s="33"/>
      <c r="M5" s="155"/>
    </row>
    <row r="6" spans="1:15" ht="13.5" customHeight="1" thickBot="1">
      <c r="A6" s="34"/>
      <c r="B6" s="31"/>
      <c r="C6" s="31"/>
      <c r="D6" s="168" t="s">
        <v>156</v>
      </c>
      <c r="E6" s="168"/>
      <c r="F6" s="168"/>
      <c r="G6" s="168"/>
      <c r="H6" s="168"/>
      <c r="I6" s="168"/>
    </row>
    <row r="7" spans="1:15" ht="14.25" thickTop="1" thickBot="1">
      <c r="A7" s="164" t="s">
        <v>27</v>
      </c>
      <c r="B7" s="165"/>
      <c r="C7" s="165"/>
      <c r="D7" s="165"/>
      <c r="E7" s="165"/>
      <c r="F7" s="165"/>
      <c r="G7" s="165"/>
      <c r="H7" s="165"/>
      <c r="I7" s="166"/>
    </row>
    <row r="8" spans="1:15" ht="15.75" customHeight="1" thickTop="1">
      <c r="A8" s="1"/>
      <c r="B8" s="4"/>
      <c r="C8" s="4"/>
      <c r="D8" s="4"/>
      <c r="E8" s="4"/>
      <c r="F8" s="4"/>
      <c r="G8" s="4"/>
      <c r="H8" s="4"/>
      <c r="I8" s="4"/>
      <c r="M8" s="4"/>
    </row>
    <row r="9" spans="1:15">
      <c r="A9" s="2" t="s">
        <v>4</v>
      </c>
      <c r="D9" s="7"/>
      <c r="E9" s="7"/>
      <c r="F9" s="7"/>
      <c r="G9" s="7"/>
      <c r="H9" s="1"/>
      <c r="M9" s="1"/>
    </row>
    <row r="10" spans="1:15">
      <c r="A10" s="162" t="s">
        <v>0</v>
      </c>
      <c r="B10" s="160" t="s">
        <v>18</v>
      </c>
      <c r="C10" s="162" t="s">
        <v>7</v>
      </c>
      <c r="D10" s="48" t="s">
        <v>40</v>
      </c>
      <c r="E10" s="11"/>
      <c r="F10" s="11"/>
      <c r="G10" s="11"/>
      <c r="H10" s="12"/>
      <c r="I10" s="162" t="s">
        <v>19</v>
      </c>
      <c r="M10" s="12"/>
    </row>
    <row r="11" spans="1:15">
      <c r="A11" s="163"/>
      <c r="B11" s="161"/>
      <c r="C11" s="163"/>
      <c r="D11" s="13" t="s">
        <v>158</v>
      </c>
      <c r="E11" s="13" t="s">
        <v>159</v>
      </c>
      <c r="F11" s="13" t="s">
        <v>160</v>
      </c>
      <c r="G11" s="13" t="s">
        <v>41</v>
      </c>
      <c r="H11" s="13" t="s">
        <v>1</v>
      </c>
      <c r="I11" s="163"/>
      <c r="M11" s="13" t="s">
        <v>1</v>
      </c>
    </row>
    <row r="12" spans="1:15" ht="26.25" customHeight="1">
      <c r="A12" s="49" t="s">
        <v>43</v>
      </c>
      <c r="B12" s="14"/>
      <c r="C12" s="15"/>
      <c r="D12" s="98">
        <v>196584.94</v>
      </c>
      <c r="E12" s="98">
        <v>210716.84</v>
      </c>
      <c r="F12" s="98">
        <v>173437.25</v>
      </c>
      <c r="G12" s="16"/>
      <c r="H12" s="16"/>
      <c r="I12" s="17"/>
      <c r="M12" s="16"/>
    </row>
    <row r="13" spans="1:15" ht="17.100000000000001" customHeight="1">
      <c r="A13" s="18" t="s">
        <v>23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f>SUM(D13:F13)</f>
        <v>0</v>
      </c>
      <c r="H13" s="38">
        <f>M13+G13</f>
        <v>0</v>
      </c>
      <c r="I13" s="71">
        <v>0</v>
      </c>
      <c r="J13" s="28"/>
      <c r="K13" s="28"/>
      <c r="M13" s="38">
        <f>R13+L13</f>
        <v>0</v>
      </c>
    </row>
    <row r="14" spans="1:15" ht="17.100000000000001" customHeight="1">
      <c r="A14" s="20" t="s">
        <v>24</v>
      </c>
      <c r="B14" s="38">
        <v>27857000</v>
      </c>
      <c r="C14" s="38">
        <v>27857000</v>
      </c>
      <c r="D14" s="38">
        <v>1620657</v>
      </c>
      <c r="E14" s="38">
        <v>1510925</v>
      </c>
      <c r="F14" s="38">
        <v>1399678</v>
      </c>
      <c r="G14" s="38">
        <f t="shared" ref="G14:G16" si="0">SUM(D14:F14)</f>
        <v>4531260</v>
      </c>
      <c r="H14" s="38">
        <f t="shared" ref="H14:H16" si="1">M14+G14</f>
        <v>7278429</v>
      </c>
      <c r="I14" s="71">
        <f t="shared" ref="I14:I15" si="2">H14*100/B14</f>
        <v>26.127827835014539</v>
      </c>
      <c r="J14" s="28"/>
      <c r="K14" s="28"/>
      <c r="M14" s="38">
        <v>2747169</v>
      </c>
    </row>
    <row r="15" spans="1:15" ht="17.100000000000001" customHeight="1">
      <c r="A15" s="19" t="s">
        <v>2</v>
      </c>
      <c r="B15" s="72">
        <v>53563</v>
      </c>
      <c r="C15" s="72">
        <v>53563</v>
      </c>
      <c r="D15" s="38">
        <v>0</v>
      </c>
      <c r="E15" s="38">
        <v>0</v>
      </c>
      <c r="F15" s="38">
        <v>1500</v>
      </c>
      <c r="G15" s="38">
        <f t="shared" si="0"/>
        <v>1500</v>
      </c>
      <c r="H15" s="38">
        <f t="shared" si="1"/>
        <v>1500</v>
      </c>
      <c r="I15" s="71">
        <f t="shared" si="2"/>
        <v>2.8004406026548176</v>
      </c>
      <c r="J15" s="28"/>
      <c r="K15" s="28"/>
      <c r="L15" s="44"/>
      <c r="M15" s="38">
        <f t="shared" ref="M14:M16" si="3">R15+L15</f>
        <v>0</v>
      </c>
      <c r="N15" s="44"/>
      <c r="O15" s="44"/>
    </row>
    <row r="16" spans="1:15" ht="17.100000000000001" customHeight="1">
      <c r="A16" s="21" t="s">
        <v>6</v>
      </c>
      <c r="B16" s="39">
        <v>0</v>
      </c>
      <c r="C16" s="39">
        <v>552921</v>
      </c>
      <c r="D16" s="39">
        <v>20000</v>
      </c>
      <c r="E16" s="39">
        <v>530921</v>
      </c>
      <c r="F16" s="39">
        <v>0</v>
      </c>
      <c r="G16" s="39">
        <f t="shared" si="0"/>
        <v>550921</v>
      </c>
      <c r="H16" s="39">
        <f t="shared" si="1"/>
        <v>552921</v>
      </c>
      <c r="I16" s="73">
        <v>0</v>
      </c>
      <c r="L16" s="44"/>
      <c r="M16" s="39">
        <v>2000</v>
      </c>
      <c r="N16" s="44"/>
      <c r="O16" s="44"/>
    </row>
    <row r="17" spans="1:15" ht="8.25" customHeight="1">
      <c r="A17" s="23"/>
      <c r="B17" s="74"/>
      <c r="C17" s="74"/>
      <c r="D17" s="74"/>
      <c r="E17" s="74"/>
      <c r="F17" s="74"/>
      <c r="G17" s="74"/>
      <c r="H17" s="74"/>
      <c r="I17" s="75"/>
      <c r="L17" s="44"/>
      <c r="M17" s="74"/>
      <c r="N17" s="44"/>
      <c r="O17" s="44"/>
    </row>
    <row r="18" spans="1:15">
      <c r="A18" s="29" t="s">
        <v>3</v>
      </c>
      <c r="B18" s="45">
        <f>SUM(B13:B16)</f>
        <v>27910563</v>
      </c>
      <c r="C18" s="45">
        <f>SUM(C13:C16)</f>
        <v>28463484</v>
      </c>
      <c r="D18" s="45">
        <f>SUM(D12:D17)</f>
        <v>1837241.94</v>
      </c>
      <c r="E18" s="45">
        <f t="shared" ref="E18" si="4">SUM(E12:E17)</f>
        <v>2252562.84</v>
      </c>
      <c r="F18" s="45">
        <f>SUM(F12:F17)</f>
        <v>1574615.25</v>
      </c>
      <c r="G18" s="45">
        <f>SUM(G13:G17)</f>
        <v>5083681</v>
      </c>
      <c r="H18" s="45">
        <f>SUM(H13:H16)</f>
        <v>7832850</v>
      </c>
      <c r="I18" s="76">
        <f t="shared" ref="I18" si="5">H18*100/B18</f>
        <v>28.064106051891535</v>
      </c>
      <c r="L18" s="44"/>
      <c r="M18" s="45">
        <f>SUM(M13:M16)</f>
        <v>2749169</v>
      </c>
      <c r="N18" s="44"/>
      <c r="O18" s="44"/>
    </row>
    <row r="19" spans="1:15" ht="12" customHeight="1">
      <c r="A19" s="10"/>
      <c r="B19" s="10"/>
      <c r="C19" s="10"/>
      <c r="D19" s="10"/>
      <c r="E19" s="10"/>
      <c r="F19" s="10"/>
      <c r="G19" s="10"/>
      <c r="H19" s="10"/>
      <c r="I19" s="10"/>
      <c r="L19" s="44"/>
      <c r="M19" s="10"/>
      <c r="N19" s="44"/>
      <c r="O19" s="44"/>
    </row>
    <row r="20" spans="1:15">
      <c r="A20" s="2" t="s">
        <v>22</v>
      </c>
      <c r="B20" s="10"/>
      <c r="C20" s="10"/>
      <c r="D20" s="10"/>
      <c r="E20" s="10"/>
      <c r="F20" s="10" t="s">
        <v>17</v>
      </c>
      <c r="G20" s="10"/>
      <c r="H20" s="10"/>
      <c r="I20" s="10"/>
      <c r="K20" s="28"/>
      <c r="L20" s="44"/>
      <c r="M20" s="10"/>
      <c r="N20" s="44"/>
      <c r="O20" s="44"/>
    </row>
    <row r="21" spans="1:15">
      <c r="A21" s="162" t="s">
        <v>0</v>
      </c>
      <c r="B21" s="160" t="s">
        <v>18</v>
      </c>
      <c r="C21" s="162" t="s">
        <v>7</v>
      </c>
      <c r="D21" s="48" t="s">
        <v>42</v>
      </c>
      <c r="E21" s="11"/>
      <c r="F21" s="11"/>
      <c r="G21" s="11"/>
      <c r="H21" s="12"/>
      <c r="I21" s="162" t="s">
        <v>20</v>
      </c>
      <c r="L21" s="44"/>
      <c r="M21" s="12"/>
      <c r="N21" s="44"/>
      <c r="O21" s="44"/>
    </row>
    <row r="22" spans="1:15">
      <c r="A22" s="167"/>
      <c r="B22" s="161"/>
      <c r="C22" s="163"/>
      <c r="D22" s="13" t="s">
        <v>158</v>
      </c>
      <c r="E22" s="13" t="s">
        <v>159</v>
      </c>
      <c r="F22" s="13" t="s">
        <v>160</v>
      </c>
      <c r="G22" s="13" t="s">
        <v>41</v>
      </c>
      <c r="H22" s="13" t="s">
        <v>1</v>
      </c>
      <c r="I22" s="163"/>
      <c r="M22" s="13" t="s">
        <v>1</v>
      </c>
    </row>
    <row r="23" spans="1:15" ht="17.100000000000001" customHeight="1">
      <c r="A23" s="24" t="s">
        <v>5</v>
      </c>
      <c r="B23" s="24"/>
      <c r="C23" s="24"/>
      <c r="D23" s="24"/>
      <c r="E23" s="24"/>
      <c r="F23" s="24"/>
      <c r="G23" s="24"/>
      <c r="H23" s="24"/>
      <c r="I23" s="24"/>
      <c r="M23" s="24"/>
    </row>
    <row r="24" spans="1:15" ht="17.100000000000001" customHeight="1">
      <c r="A24" s="18">
        <v>1000</v>
      </c>
      <c r="B24" s="25">
        <v>10857000</v>
      </c>
      <c r="C24" s="25">
        <v>10857000</v>
      </c>
      <c r="D24" s="25">
        <v>843636.36</v>
      </c>
      <c r="E24" s="25">
        <v>835718.89</v>
      </c>
      <c r="F24" s="25">
        <v>811054.32</v>
      </c>
      <c r="G24" s="25">
        <f>SUM(D24:F24)</f>
        <v>2490409.5699999998</v>
      </c>
      <c r="H24" s="38">
        <f t="shared" ref="H24:H28" si="6">M24+G24</f>
        <v>5197789.57</v>
      </c>
      <c r="I24" s="35">
        <f>H24*100/B24</f>
        <v>47.875007552730956</v>
      </c>
      <c r="J24" s="43"/>
      <c r="K24" s="46"/>
      <c r="M24" s="38">
        <v>2707380</v>
      </c>
    </row>
    <row r="25" spans="1:15" ht="17.100000000000001" customHeight="1">
      <c r="A25" s="18">
        <v>2000</v>
      </c>
      <c r="B25" s="25">
        <v>1766100</v>
      </c>
      <c r="C25" s="25">
        <v>1866100</v>
      </c>
      <c r="D25" s="25">
        <v>28932.35</v>
      </c>
      <c r="E25" s="25">
        <v>44934.51</v>
      </c>
      <c r="F25" s="25">
        <v>81201.56</v>
      </c>
      <c r="G25" s="25">
        <f t="shared" ref="G25:G28" si="7">SUM(D25:F25)</f>
        <v>155068.41999999998</v>
      </c>
      <c r="H25" s="38">
        <f t="shared" si="6"/>
        <v>232729.41999999998</v>
      </c>
      <c r="I25" s="35">
        <f>H25*100/B25</f>
        <v>13.177590170432026</v>
      </c>
      <c r="M25" s="38">
        <v>77661</v>
      </c>
    </row>
    <row r="26" spans="1:15" ht="17.100000000000001" customHeight="1">
      <c r="A26" s="18">
        <v>3000</v>
      </c>
      <c r="B26" s="25">
        <v>6589270</v>
      </c>
      <c r="C26" s="25">
        <v>7042191</v>
      </c>
      <c r="D26" s="25">
        <v>312808.96000000002</v>
      </c>
      <c r="E26" s="25">
        <v>240139.77</v>
      </c>
      <c r="F26" s="25">
        <v>119895.53</v>
      </c>
      <c r="G26" s="25">
        <f t="shared" si="7"/>
        <v>672844.26</v>
      </c>
      <c r="H26" s="38">
        <f t="shared" si="6"/>
        <v>1161846.26</v>
      </c>
      <c r="I26" s="35">
        <f>H26*100/B26</f>
        <v>17.632397215473034</v>
      </c>
      <c r="M26" s="38">
        <v>489002</v>
      </c>
    </row>
    <row r="27" spans="1:15" ht="17.100000000000001" customHeight="1">
      <c r="A27" s="18">
        <v>4000</v>
      </c>
      <c r="B27" s="25">
        <v>8698193</v>
      </c>
      <c r="C27" s="25">
        <v>8698193</v>
      </c>
      <c r="D27" s="25">
        <v>368400</v>
      </c>
      <c r="E27" s="25">
        <v>360600</v>
      </c>
      <c r="F27" s="25">
        <v>236100</v>
      </c>
      <c r="G27" s="25">
        <f t="shared" si="7"/>
        <v>965100</v>
      </c>
      <c r="H27" s="38">
        <f t="shared" si="6"/>
        <v>1657100</v>
      </c>
      <c r="I27" s="35">
        <f>H27*100/B27</f>
        <v>19.051083368695085</v>
      </c>
      <c r="M27" s="38">
        <v>692000</v>
      </c>
    </row>
    <row r="28" spans="1:15" ht="17.100000000000001" customHeight="1">
      <c r="A28" s="18">
        <v>5000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f t="shared" si="7"/>
        <v>0</v>
      </c>
      <c r="H28" s="38">
        <f t="shared" si="6"/>
        <v>0</v>
      </c>
      <c r="I28" s="35">
        <v>0</v>
      </c>
      <c r="M28" s="38">
        <f t="shared" ref="M24:M28" si="8">R28+L28</f>
        <v>0</v>
      </c>
    </row>
    <row r="29" spans="1:15" ht="17.100000000000001" customHeight="1">
      <c r="A29" s="19">
        <v>6000</v>
      </c>
      <c r="B29" s="19"/>
      <c r="C29" s="19"/>
      <c r="D29" s="19"/>
      <c r="E29" s="19"/>
      <c r="F29" s="19"/>
      <c r="G29" s="19"/>
      <c r="H29" s="19"/>
      <c r="I29" s="19"/>
      <c r="M29" s="19"/>
    </row>
    <row r="30" spans="1:15" ht="17.100000000000001" customHeight="1">
      <c r="A30" s="19">
        <v>7000</v>
      </c>
      <c r="B30" s="19"/>
      <c r="C30" s="19"/>
      <c r="D30" s="19"/>
      <c r="E30" s="19"/>
      <c r="F30" s="19"/>
      <c r="G30" s="19"/>
      <c r="H30" s="19"/>
      <c r="I30" s="19"/>
      <c r="M30" s="19"/>
    </row>
    <row r="31" spans="1:15" ht="17.100000000000001" customHeight="1">
      <c r="A31" s="19">
        <v>8000</v>
      </c>
      <c r="B31" s="19"/>
      <c r="C31" s="19"/>
      <c r="D31" s="19"/>
      <c r="E31" s="19"/>
      <c r="F31" s="19"/>
      <c r="G31" s="19"/>
      <c r="H31" s="19"/>
      <c r="I31" s="19"/>
      <c r="M31" s="19"/>
    </row>
    <row r="32" spans="1:15" ht="17.100000000000001" customHeight="1">
      <c r="A32" s="22">
        <v>9000</v>
      </c>
      <c r="B32" s="22"/>
      <c r="C32" s="22"/>
      <c r="D32" s="22"/>
      <c r="E32" s="22"/>
      <c r="F32" s="22"/>
      <c r="G32" s="22"/>
      <c r="H32" s="22"/>
      <c r="I32" s="22"/>
      <c r="M32" s="22"/>
    </row>
    <row r="33" spans="1:13" ht="9" customHeight="1">
      <c r="A33" s="10"/>
      <c r="B33" s="10"/>
      <c r="C33" s="10"/>
      <c r="D33" s="10"/>
      <c r="E33" s="10"/>
      <c r="F33" s="10"/>
      <c r="G33" s="10"/>
      <c r="H33" s="10"/>
      <c r="I33" s="10"/>
      <c r="M33" s="10"/>
    </row>
    <row r="34" spans="1:13" ht="14.25">
      <c r="A34" s="29" t="s">
        <v>3</v>
      </c>
      <c r="B34" s="30">
        <f>SUM(B24:B33)</f>
        <v>27910563</v>
      </c>
      <c r="C34" s="30">
        <f t="shared" ref="C34:H34" si="9">SUM(C24:C33)</f>
        <v>28463484</v>
      </c>
      <c r="D34" s="45">
        <f>SUM(D23:D32)</f>
        <v>1553777.67</v>
      </c>
      <c r="E34" s="45">
        <f>SUM(E23:E32)</f>
        <v>1481393.17</v>
      </c>
      <c r="F34" s="45">
        <f>SUM(F23:F32)</f>
        <v>1248251.4099999999</v>
      </c>
      <c r="G34" s="45">
        <f>SUM(D34:F34)</f>
        <v>4283422.25</v>
      </c>
      <c r="H34" s="30">
        <f t="shared" si="9"/>
        <v>8249465.25</v>
      </c>
      <c r="I34" s="36">
        <f>H34*100/B34</f>
        <v>29.55678554388172</v>
      </c>
      <c r="M34" s="30">
        <f t="shared" ref="M34" si="10">SUM(M24:M33)</f>
        <v>3966043</v>
      </c>
    </row>
    <row r="35" spans="1:13" ht="14.25">
      <c r="A35" s="40"/>
      <c r="B35" s="41"/>
      <c r="C35" s="41"/>
      <c r="D35" s="41"/>
      <c r="E35" s="41"/>
      <c r="F35" s="41"/>
      <c r="G35" s="41"/>
      <c r="H35" s="41"/>
      <c r="I35" s="42"/>
      <c r="M35" s="41"/>
    </row>
    <row r="36" spans="1:13" s="31" customFormat="1">
      <c r="A36" s="156" t="s">
        <v>155</v>
      </c>
      <c r="B36" s="157"/>
      <c r="C36" s="157"/>
      <c r="D36" s="158">
        <f>+D18-D34</f>
        <v>283464.27</v>
      </c>
      <c r="E36" s="158">
        <f>+E18-E34</f>
        <v>771169.66999999993</v>
      </c>
      <c r="F36" s="158">
        <f>+F18-F34</f>
        <v>326363.84000000008</v>
      </c>
      <c r="G36" s="158">
        <f>+G18-G34</f>
        <v>800258.75</v>
      </c>
      <c r="H36" s="158">
        <f>+H18-H34</f>
        <v>-416615.25</v>
      </c>
      <c r="I36" s="156"/>
      <c r="M36" s="158">
        <f>+M18-M34</f>
        <v>-1216874</v>
      </c>
    </row>
    <row r="37" spans="1:13">
      <c r="A37" s="9"/>
      <c r="B37" s="9"/>
      <c r="C37" s="9"/>
      <c r="D37" s="9"/>
      <c r="E37" s="9"/>
      <c r="F37" s="9"/>
      <c r="G37" s="9"/>
      <c r="H37" s="9"/>
      <c r="I37" s="9"/>
      <c r="M37" s="9"/>
    </row>
    <row r="39" spans="1:13">
      <c r="A39" s="2" t="s">
        <v>21</v>
      </c>
      <c r="B39" s="10"/>
      <c r="C39" s="10"/>
      <c r="D39" s="10"/>
      <c r="E39" s="10"/>
      <c r="F39" s="10"/>
      <c r="G39" s="10"/>
      <c r="H39" s="10"/>
      <c r="I39" s="10"/>
      <c r="M39" s="10"/>
    </row>
    <row r="40" spans="1:13">
      <c r="A40" s="162" t="s">
        <v>0</v>
      </c>
      <c r="B40" s="160" t="s">
        <v>18</v>
      </c>
      <c r="C40" s="162" t="s">
        <v>7</v>
      </c>
      <c r="D40" s="48" t="s">
        <v>42</v>
      </c>
      <c r="E40" s="11"/>
      <c r="F40" s="11"/>
      <c r="G40" s="11"/>
      <c r="H40" s="12"/>
      <c r="I40" s="162" t="s">
        <v>20</v>
      </c>
      <c r="M40" s="12"/>
    </row>
    <row r="41" spans="1:13">
      <c r="A41" s="167"/>
      <c r="B41" s="161"/>
      <c r="C41" s="163"/>
      <c r="D41" s="13" t="s">
        <v>158</v>
      </c>
      <c r="E41" s="13" t="s">
        <v>159</v>
      </c>
      <c r="F41" s="13" t="s">
        <v>160</v>
      </c>
      <c r="G41" s="13" t="s">
        <v>41</v>
      </c>
      <c r="H41" s="13" t="s">
        <v>1</v>
      </c>
      <c r="I41" s="163"/>
      <c r="M41" s="13" t="s">
        <v>1</v>
      </c>
    </row>
    <row r="42" spans="1:13">
      <c r="A42" s="24" t="s">
        <v>5</v>
      </c>
      <c r="B42" s="24"/>
      <c r="C42" s="24"/>
      <c r="D42" s="24"/>
      <c r="E42" s="24"/>
      <c r="F42" s="24"/>
      <c r="G42" s="24"/>
      <c r="H42" s="24"/>
      <c r="I42" s="24"/>
      <c r="M42" s="24"/>
    </row>
    <row r="43" spans="1:13">
      <c r="A43" s="19">
        <v>1000</v>
      </c>
      <c r="B43" s="25">
        <v>0</v>
      </c>
      <c r="C43" s="25">
        <v>0</v>
      </c>
      <c r="D43" s="25">
        <f>H43-M43</f>
        <v>0</v>
      </c>
      <c r="E43" s="25">
        <f t="shared" ref="E43:F44" si="11">I43-N43</f>
        <v>0</v>
      </c>
      <c r="F43" s="25">
        <f t="shared" si="11"/>
        <v>0</v>
      </c>
      <c r="G43" s="25">
        <f>SUM(D43:F43)</f>
        <v>0</v>
      </c>
      <c r="H43" s="25">
        <v>0</v>
      </c>
      <c r="I43" s="19">
        <v>0</v>
      </c>
      <c r="J43" s="28"/>
      <c r="K43" s="28"/>
      <c r="M43" s="25">
        <v>0</v>
      </c>
    </row>
    <row r="44" spans="1:13">
      <c r="A44" s="19">
        <v>2000</v>
      </c>
      <c r="B44" s="25">
        <v>0</v>
      </c>
      <c r="C44" s="25">
        <v>0</v>
      </c>
      <c r="D44" s="25">
        <f>H44-M44</f>
        <v>0</v>
      </c>
      <c r="E44" s="25">
        <f t="shared" si="11"/>
        <v>0</v>
      </c>
      <c r="F44" s="25">
        <f t="shared" si="11"/>
        <v>0</v>
      </c>
      <c r="G44" s="25">
        <f t="shared" ref="G44:G47" si="12">SUM(D44:F44)</f>
        <v>0</v>
      </c>
      <c r="H44" s="25">
        <v>0</v>
      </c>
      <c r="I44" s="19">
        <v>0</v>
      </c>
      <c r="J44" s="28"/>
      <c r="K44" s="28"/>
      <c r="M44" s="25">
        <v>0</v>
      </c>
    </row>
    <row r="45" spans="1:13">
      <c r="A45" s="19">
        <v>3000</v>
      </c>
      <c r="B45" s="25">
        <v>53563</v>
      </c>
      <c r="C45" s="25">
        <v>53563</v>
      </c>
      <c r="D45" s="25">
        <v>0</v>
      </c>
      <c r="E45" s="25">
        <v>0</v>
      </c>
      <c r="F45" s="25">
        <v>1500</v>
      </c>
      <c r="G45" s="25">
        <f t="shared" si="12"/>
        <v>1500</v>
      </c>
      <c r="H45" s="38">
        <f t="shared" ref="H45" si="13">M45+G45</f>
        <v>1579</v>
      </c>
      <c r="I45" s="35">
        <f>H45*100/B45</f>
        <v>2.9479304743946382</v>
      </c>
      <c r="J45" s="28"/>
      <c r="K45" s="28"/>
      <c r="M45" s="38">
        <v>79</v>
      </c>
    </row>
    <row r="46" spans="1:13">
      <c r="A46" s="19">
        <v>4000</v>
      </c>
      <c r="B46" s="25">
        <v>0</v>
      </c>
      <c r="C46" s="25">
        <v>0</v>
      </c>
      <c r="D46" s="25">
        <f>H46-M46</f>
        <v>0</v>
      </c>
      <c r="E46" s="25">
        <f t="shared" ref="E46:F47" si="14">I46-N46</f>
        <v>0</v>
      </c>
      <c r="F46" s="25">
        <f t="shared" si="14"/>
        <v>0</v>
      </c>
      <c r="G46" s="25">
        <f t="shared" si="12"/>
        <v>0</v>
      </c>
      <c r="H46" s="25">
        <v>0</v>
      </c>
      <c r="I46" s="19">
        <v>0</v>
      </c>
      <c r="J46" s="28"/>
      <c r="K46" s="28"/>
      <c r="M46" s="25">
        <v>0</v>
      </c>
    </row>
    <row r="47" spans="1:13">
      <c r="A47" s="19">
        <v>5000</v>
      </c>
      <c r="B47" s="25">
        <v>0</v>
      </c>
      <c r="C47" s="25">
        <v>0</v>
      </c>
      <c r="D47" s="25">
        <f>H47-M47</f>
        <v>0</v>
      </c>
      <c r="E47" s="25">
        <f t="shared" si="14"/>
        <v>0</v>
      </c>
      <c r="F47" s="25">
        <f t="shared" si="14"/>
        <v>0</v>
      </c>
      <c r="G47" s="25">
        <f t="shared" si="12"/>
        <v>0</v>
      </c>
      <c r="H47" s="25">
        <v>0</v>
      </c>
      <c r="I47" s="19">
        <v>0</v>
      </c>
      <c r="J47" s="28"/>
      <c r="K47" s="28"/>
      <c r="M47" s="25">
        <v>0</v>
      </c>
    </row>
    <row r="48" spans="1:13">
      <c r="A48" s="19">
        <v>6000</v>
      </c>
      <c r="B48" s="25"/>
      <c r="C48" s="25"/>
      <c r="D48" s="25"/>
      <c r="E48" s="25"/>
      <c r="F48" s="25"/>
      <c r="G48" s="25"/>
      <c r="H48" s="25"/>
      <c r="I48" s="19"/>
      <c r="M48" s="25"/>
    </row>
    <row r="49" spans="1:13">
      <c r="A49" s="19">
        <v>7000</v>
      </c>
      <c r="B49" s="25"/>
      <c r="C49" s="25"/>
      <c r="D49" s="25"/>
      <c r="E49" s="25"/>
      <c r="F49" s="25"/>
      <c r="G49" s="25"/>
      <c r="H49" s="25"/>
      <c r="I49" s="19"/>
      <c r="M49" s="25"/>
    </row>
    <row r="50" spans="1:13">
      <c r="A50" s="19">
        <v>8000</v>
      </c>
      <c r="B50" s="25"/>
      <c r="C50" s="25"/>
      <c r="D50" s="25"/>
      <c r="E50" s="25"/>
      <c r="F50" s="25"/>
      <c r="G50" s="25"/>
      <c r="H50" s="25"/>
      <c r="I50" s="19"/>
      <c r="M50" s="25"/>
    </row>
    <row r="51" spans="1:13">
      <c r="A51" s="22">
        <v>9000</v>
      </c>
      <c r="B51" s="26"/>
      <c r="C51" s="26"/>
      <c r="D51" s="26"/>
      <c r="E51" s="26"/>
      <c r="F51" s="26"/>
      <c r="G51" s="26"/>
      <c r="H51" s="26"/>
      <c r="I51" s="22"/>
      <c r="M51" s="26"/>
    </row>
    <row r="52" spans="1:13">
      <c r="A52" s="23"/>
      <c r="B52" s="27"/>
      <c r="C52" s="27"/>
      <c r="D52" s="27"/>
      <c r="E52" s="27"/>
      <c r="F52" s="27"/>
      <c r="G52" s="27"/>
      <c r="H52" s="27"/>
      <c r="I52" s="23"/>
      <c r="M52" s="27"/>
    </row>
    <row r="53" spans="1:13" ht="13.5" thickBot="1">
      <c r="A53" s="29" t="s">
        <v>3</v>
      </c>
      <c r="B53" s="30">
        <f>SUM(B43:B52)</f>
        <v>53563</v>
      </c>
      <c r="C53" s="30">
        <f t="shared" ref="C53:I53" si="15">SUM(C43:C52)</f>
        <v>53563</v>
      </c>
      <c r="D53" s="30">
        <f t="shared" si="15"/>
        <v>0</v>
      </c>
      <c r="E53" s="30">
        <f t="shared" si="15"/>
        <v>0</v>
      </c>
      <c r="F53" s="30">
        <f t="shared" si="15"/>
        <v>1500</v>
      </c>
      <c r="G53" s="30">
        <f t="shared" si="15"/>
        <v>1500</v>
      </c>
      <c r="H53" s="30">
        <f t="shared" si="15"/>
        <v>1579</v>
      </c>
      <c r="I53" s="37">
        <f t="shared" si="15"/>
        <v>2.9479304743946382</v>
      </c>
      <c r="M53" s="30">
        <f t="shared" ref="M53" si="16">SUM(M43:M52)</f>
        <v>79</v>
      </c>
    </row>
    <row r="54" spans="1:13" ht="13.5" thickTop="1">
      <c r="A54" s="169" t="s">
        <v>25</v>
      </c>
      <c r="B54" s="170"/>
      <c r="C54" s="170"/>
      <c r="D54" s="170"/>
      <c r="E54" s="170"/>
      <c r="F54" s="170"/>
      <c r="G54" s="170"/>
      <c r="H54" s="170"/>
      <c r="I54" s="23"/>
    </row>
    <row r="56" spans="1:13">
      <c r="A56" s="8"/>
      <c r="B56" s="8"/>
      <c r="H56" s="8"/>
      <c r="I56" s="8"/>
      <c r="M56" s="8"/>
    </row>
    <row r="58" spans="1:13">
      <c r="A58" s="1"/>
    </row>
  </sheetData>
  <mergeCells count="18">
    <mergeCell ref="I40:I41"/>
    <mergeCell ref="I21:I22"/>
    <mergeCell ref="D6:I6"/>
    <mergeCell ref="A54:H54"/>
    <mergeCell ref="C10:C11"/>
    <mergeCell ref="A40:A41"/>
    <mergeCell ref="B40:B41"/>
    <mergeCell ref="C40:C41"/>
    <mergeCell ref="A2:I2"/>
    <mergeCell ref="A3:I3"/>
    <mergeCell ref="A4:I4"/>
    <mergeCell ref="B21:B22"/>
    <mergeCell ref="C21:C22"/>
    <mergeCell ref="A10:A11"/>
    <mergeCell ref="I10:I11"/>
    <mergeCell ref="B10:B11"/>
    <mergeCell ref="A7:I7"/>
    <mergeCell ref="A21:A22"/>
  </mergeCells>
  <phoneticPr fontId="0" type="noConversion"/>
  <printOptions horizontalCentered="1"/>
  <pageMargins left="0.47244094488188981" right="0.47244094488188981" top="0.47244094488188981" bottom="0.59055118110236227" header="0" footer="0"/>
  <pageSetup paperSize="12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8"/>
  <sheetViews>
    <sheetView workbookViewId="0">
      <selection activeCell="D129" sqref="D129"/>
    </sheetView>
  </sheetViews>
  <sheetFormatPr baseColWidth="10" defaultRowHeight="12.75"/>
  <cols>
    <col min="1" max="1" width="14.140625" bestFit="1" customWidth="1"/>
    <col min="2" max="2" width="35.28515625" customWidth="1"/>
    <col min="3" max="3" width="14" style="137" customWidth="1"/>
    <col min="4" max="4" width="14.42578125" style="137" customWidth="1"/>
    <col min="5" max="5" width="15.7109375" style="137" customWidth="1"/>
    <col min="6" max="6" width="14.28515625" style="137" customWidth="1"/>
    <col min="7" max="7" width="10.5703125" style="138" customWidth="1"/>
    <col min="8" max="8" width="13.85546875" style="137" customWidth="1"/>
    <col min="9" max="9" width="11.85546875" customWidth="1"/>
    <col min="12" max="12" width="11.7109375" customWidth="1"/>
    <col min="13" max="13" width="14.28515625" style="137" customWidth="1"/>
    <col min="14" max="15" width="11.7109375" customWidth="1"/>
  </cols>
  <sheetData>
    <row r="1" spans="1:13">
      <c r="A1" s="44"/>
      <c r="B1" s="44"/>
      <c r="C1" s="102"/>
      <c r="D1" s="102"/>
      <c r="E1" s="102"/>
      <c r="F1" s="102"/>
      <c r="G1" s="103"/>
      <c r="H1" s="104" t="s">
        <v>55</v>
      </c>
      <c r="M1" s="102"/>
    </row>
    <row r="2" spans="1:13" ht="15">
      <c r="A2" s="175" t="s">
        <v>26</v>
      </c>
      <c r="B2" s="175"/>
      <c r="C2" s="175"/>
      <c r="D2" s="175"/>
      <c r="E2" s="175"/>
      <c r="F2" s="175"/>
      <c r="G2" s="175"/>
      <c r="H2" s="175"/>
      <c r="M2"/>
    </row>
    <row r="3" spans="1:13">
      <c r="A3" s="176" t="s">
        <v>35</v>
      </c>
      <c r="B3" s="176"/>
      <c r="C3" s="176"/>
      <c r="D3" s="176"/>
      <c r="E3" s="176"/>
      <c r="F3" s="176"/>
      <c r="G3" s="176"/>
      <c r="H3" s="176"/>
      <c r="M3"/>
    </row>
    <row r="4" spans="1:13">
      <c r="A4" s="105"/>
      <c r="B4" s="105"/>
      <c r="C4" s="106"/>
      <c r="D4" s="106"/>
      <c r="E4" s="106"/>
      <c r="F4" s="106"/>
      <c r="G4" s="107"/>
      <c r="H4" s="106"/>
      <c r="M4" s="106"/>
    </row>
    <row r="5" spans="1:13" ht="12.75" customHeight="1">
      <c r="A5" s="177" t="s">
        <v>157</v>
      </c>
      <c r="B5" s="177"/>
      <c r="C5" s="177"/>
      <c r="D5" s="177"/>
      <c r="E5" s="177"/>
      <c r="F5" s="177"/>
      <c r="G5" s="177"/>
      <c r="H5" s="177"/>
      <c r="M5"/>
    </row>
    <row r="6" spans="1:13" ht="9.75" customHeight="1" thickBot="1">
      <c r="A6" s="108"/>
      <c r="B6" s="108"/>
      <c r="C6" s="108"/>
      <c r="D6" s="108"/>
      <c r="E6" s="108"/>
      <c r="F6" s="108"/>
      <c r="G6" s="108"/>
      <c r="H6" s="108"/>
      <c r="M6" s="108"/>
    </row>
    <row r="7" spans="1:13" ht="14.25" thickTop="1" thickBot="1">
      <c r="A7" s="178" t="s">
        <v>28</v>
      </c>
      <c r="B7" s="179"/>
      <c r="C7" s="179"/>
      <c r="D7" s="179"/>
      <c r="E7" s="179"/>
      <c r="F7" s="179"/>
      <c r="G7" s="179"/>
      <c r="H7" s="180"/>
      <c r="J7" s="53"/>
      <c r="M7"/>
    </row>
    <row r="8" spans="1:13" ht="10.5" customHeight="1" thickTop="1" thickBot="1">
      <c r="A8" s="109"/>
      <c r="B8" s="8"/>
      <c r="C8" s="181" t="s">
        <v>17</v>
      </c>
      <c r="D8" s="181"/>
      <c r="E8" s="181"/>
      <c r="F8" s="181"/>
      <c r="G8" s="110"/>
      <c r="H8" s="111"/>
      <c r="M8"/>
    </row>
    <row r="9" spans="1:13" s="112" customFormat="1" ht="30" customHeight="1" thickTop="1">
      <c r="A9" s="182" t="s">
        <v>56</v>
      </c>
      <c r="B9" s="184" t="s">
        <v>9</v>
      </c>
      <c r="C9" s="186" t="s">
        <v>10</v>
      </c>
      <c r="D9" s="186" t="s">
        <v>13</v>
      </c>
      <c r="E9" s="186" t="s">
        <v>57</v>
      </c>
      <c r="F9" s="171" t="s">
        <v>1</v>
      </c>
      <c r="G9" s="171"/>
      <c r="H9" s="172" t="s">
        <v>11</v>
      </c>
    </row>
    <row r="10" spans="1:13" s="112" customFormat="1" ht="15" customHeight="1" thickBot="1">
      <c r="A10" s="183"/>
      <c r="B10" s="185"/>
      <c r="C10" s="187"/>
      <c r="D10" s="187"/>
      <c r="E10" s="187"/>
      <c r="F10" s="113" t="s">
        <v>15</v>
      </c>
      <c r="G10" s="114" t="s">
        <v>16</v>
      </c>
      <c r="H10" s="173"/>
      <c r="I10" s="115"/>
      <c r="M10" s="113" t="s">
        <v>15</v>
      </c>
    </row>
    <row r="11" spans="1:13" s="121" customFormat="1" ht="12" thickTop="1">
      <c r="A11" s="116"/>
      <c r="B11" s="117"/>
      <c r="C11" s="118">
        <f>SUM(C12,C42,C78,C140)</f>
        <v>27910563</v>
      </c>
      <c r="D11" s="118">
        <f>SUM(D12,D42,D78,D140)</f>
        <v>28463484</v>
      </c>
      <c r="E11" s="118">
        <f>SUM(E12,E42,E78,E140)</f>
        <v>4283422.25</v>
      </c>
      <c r="F11" s="118">
        <f>SUM(F12,F42,F78,F140)</f>
        <v>8249464.7300000004</v>
      </c>
      <c r="G11" s="119">
        <f t="shared" ref="G11:G24" si="0">+F11/D11</f>
        <v>0.28982624649884747</v>
      </c>
      <c r="H11" s="120">
        <f t="shared" ref="H11:H18" si="1">+D11-F11</f>
        <v>20214019.27</v>
      </c>
      <c r="K11" s="122"/>
      <c r="M11" s="118">
        <f>SUM(M12,M42,M78,M140)</f>
        <v>3966042.4800000004</v>
      </c>
    </row>
    <row r="12" spans="1:13" s="121" customFormat="1" ht="11.25">
      <c r="A12" s="123">
        <v>1000</v>
      </c>
      <c r="B12" s="124" t="s">
        <v>58</v>
      </c>
      <c r="C12" s="125">
        <f>SUM(C13,C19,C25,C37)</f>
        <v>10857000</v>
      </c>
      <c r="D12" s="125">
        <f>SUM(D13,D19,D25,D37)</f>
        <v>10857000</v>
      </c>
      <c r="E12" s="125">
        <f>SUM(E13,E19,E25,E37)</f>
        <v>2490409.5700000003</v>
      </c>
      <c r="F12" s="125">
        <f>SUM(F13,F19,F25,F37)</f>
        <v>5197789.62</v>
      </c>
      <c r="G12" s="126">
        <f t="shared" si="0"/>
        <v>0.47875008013263332</v>
      </c>
      <c r="H12" s="127">
        <f t="shared" si="1"/>
        <v>5659210.3799999999</v>
      </c>
      <c r="L12" s="128"/>
      <c r="M12" s="125">
        <f>SUM(M13,M19,M25,M37)</f>
        <v>2707380.0500000003</v>
      </c>
    </row>
    <row r="13" spans="1:13" s="121" customFormat="1" ht="22.5">
      <c r="A13" s="129">
        <v>1100</v>
      </c>
      <c r="B13" s="124" t="s">
        <v>59</v>
      </c>
      <c r="C13" s="125">
        <f>C14</f>
        <v>6559843</v>
      </c>
      <c r="D13" s="125">
        <f t="shared" ref="D13:F13" si="2">D14</f>
        <v>6559843</v>
      </c>
      <c r="E13" s="125">
        <f t="shared" si="2"/>
        <v>1425039.88</v>
      </c>
      <c r="F13" s="125">
        <f t="shared" si="2"/>
        <v>3070465.43</v>
      </c>
      <c r="G13" s="126">
        <f t="shared" si="0"/>
        <v>0.46806995685719921</v>
      </c>
      <c r="H13" s="127">
        <f t="shared" si="1"/>
        <v>3489377.57</v>
      </c>
      <c r="L13" s="128"/>
      <c r="M13" s="125">
        <f t="shared" ref="M13" si="3">M14</f>
        <v>1645425.5500000003</v>
      </c>
    </row>
    <row r="14" spans="1:13" s="121" customFormat="1" ht="11.25">
      <c r="A14" s="130">
        <v>113</v>
      </c>
      <c r="B14" s="124" t="s">
        <v>60</v>
      </c>
      <c r="C14" s="125">
        <f>SUM(C15:C18)</f>
        <v>6559843</v>
      </c>
      <c r="D14" s="125">
        <f>SUM(D15:D18)</f>
        <v>6559843</v>
      </c>
      <c r="E14" s="125">
        <f>SUM(E15:E18)</f>
        <v>1425039.88</v>
      </c>
      <c r="F14" s="125">
        <f>SUM(F15:F18)</f>
        <v>3070465.43</v>
      </c>
      <c r="G14" s="126">
        <f t="shared" si="0"/>
        <v>0.46806995685719921</v>
      </c>
      <c r="H14" s="127">
        <f t="shared" si="1"/>
        <v>3489377.57</v>
      </c>
      <c r="L14" s="128"/>
      <c r="M14" s="125">
        <f>SUM(M15:M18)</f>
        <v>1645425.5500000003</v>
      </c>
    </row>
    <row r="15" spans="1:13" s="121" customFormat="1" ht="11.25">
      <c r="A15" s="131">
        <v>11301</v>
      </c>
      <c r="B15" s="132" t="s">
        <v>29</v>
      </c>
      <c r="C15" s="133">
        <v>1847448</v>
      </c>
      <c r="D15" s="133">
        <v>1847448</v>
      </c>
      <c r="E15" s="133">
        <f>F15-M15</f>
        <v>471875.69</v>
      </c>
      <c r="F15" s="133">
        <v>943383.61</v>
      </c>
      <c r="G15" s="134">
        <f t="shared" si="0"/>
        <v>0.5106414957281612</v>
      </c>
      <c r="H15" s="135">
        <f t="shared" si="1"/>
        <v>904064.39</v>
      </c>
      <c r="L15" s="128"/>
      <c r="M15" s="133">
        <v>471507.92</v>
      </c>
    </row>
    <row r="16" spans="1:13" s="121" customFormat="1" ht="11.25">
      <c r="A16" s="131">
        <v>11306</v>
      </c>
      <c r="B16" s="132" t="s">
        <v>61</v>
      </c>
      <c r="C16" s="133">
        <v>3489162</v>
      </c>
      <c r="D16" s="133">
        <v>3489162</v>
      </c>
      <c r="E16" s="133">
        <f t="shared" ref="E16:E18" si="4">F16-M16</f>
        <v>648683.34</v>
      </c>
      <c r="F16" s="133">
        <v>1515154.51</v>
      </c>
      <c r="G16" s="134">
        <f t="shared" si="0"/>
        <v>0.4342459622109836</v>
      </c>
      <c r="H16" s="135">
        <f t="shared" si="1"/>
        <v>1974007.49</v>
      </c>
      <c r="L16" s="128"/>
      <c r="M16" s="133">
        <v>866471.17</v>
      </c>
    </row>
    <row r="17" spans="1:13" s="121" customFormat="1" ht="11.25">
      <c r="A17" s="131">
        <v>11307</v>
      </c>
      <c r="B17" s="132" t="s">
        <v>62</v>
      </c>
      <c r="C17" s="133">
        <v>733941</v>
      </c>
      <c r="D17" s="133">
        <v>733941</v>
      </c>
      <c r="E17" s="133">
        <f t="shared" si="4"/>
        <v>182688.69000000003</v>
      </c>
      <c r="F17" s="133">
        <v>367156.77</v>
      </c>
      <c r="G17" s="134">
        <f t="shared" si="0"/>
        <v>0.50025379424231653</v>
      </c>
      <c r="H17" s="135">
        <f t="shared" si="1"/>
        <v>366784.23</v>
      </c>
      <c r="L17" s="128"/>
      <c r="M17" s="133">
        <v>184468.08</v>
      </c>
    </row>
    <row r="18" spans="1:13" s="121" customFormat="1" ht="11.25">
      <c r="A18" s="131">
        <v>11310</v>
      </c>
      <c r="B18" s="132" t="s">
        <v>63</v>
      </c>
      <c r="C18" s="133">
        <v>489292</v>
      </c>
      <c r="D18" s="133">
        <v>489292</v>
      </c>
      <c r="E18" s="133">
        <f t="shared" si="4"/>
        <v>121792.16</v>
      </c>
      <c r="F18" s="133">
        <v>244770.54</v>
      </c>
      <c r="G18" s="134">
        <f t="shared" si="0"/>
        <v>0.5002545310366816</v>
      </c>
      <c r="H18" s="135">
        <f t="shared" si="1"/>
        <v>244521.46</v>
      </c>
      <c r="L18" s="128"/>
      <c r="M18" s="133">
        <v>122978.38</v>
      </c>
    </row>
    <row r="19" spans="1:13" s="121" customFormat="1" ht="11.25">
      <c r="A19" s="129">
        <v>1300</v>
      </c>
      <c r="B19" s="124" t="s">
        <v>64</v>
      </c>
      <c r="C19" s="125">
        <f>SUM(C20,C22)</f>
        <v>209558</v>
      </c>
      <c r="D19" s="125">
        <f t="shared" ref="D19:F19" si="5">SUM(D20,D22)</f>
        <v>209558</v>
      </c>
      <c r="E19" s="125">
        <f t="shared" si="5"/>
        <v>17962.62</v>
      </c>
      <c r="F19" s="125">
        <f t="shared" si="5"/>
        <v>36103.64</v>
      </c>
      <c r="G19" s="126">
        <f t="shared" si="0"/>
        <v>0.17228471353992689</v>
      </c>
      <c r="H19" s="127">
        <v>0</v>
      </c>
      <c r="L19" s="128"/>
      <c r="M19" s="125">
        <f t="shared" ref="M19" si="6">SUM(M20,M22)</f>
        <v>18141.02</v>
      </c>
    </row>
    <row r="20" spans="1:13" s="121" customFormat="1" ht="22.5">
      <c r="A20" s="130">
        <v>131</v>
      </c>
      <c r="B20" s="124" t="s">
        <v>65</v>
      </c>
      <c r="C20" s="125">
        <f>SUM(C21)</f>
        <v>72564</v>
      </c>
      <c r="D20" s="125">
        <f>SUM(D21)</f>
        <v>72564</v>
      </c>
      <c r="E20" s="125">
        <f t="shared" ref="E20:F20" si="7">+E21</f>
        <v>17962.62</v>
      </c>
      <c r="F20" s="125">
        <f t="shared" si="7"/>
        <v>36103.64</v>
      </c>
      <c r="G20" s="126">
        <f t="shared" si="0"/>
        <v>0.49754203186152912</v>
      </c>
      <c r="H20" s="127">
        <f t="shared" ref="H20:H24" si="8">+D20-F20</f>
        <v>36460.36</v>
      </c>
      <c r="L20" s="128"/>
      <c r="M20" s="125">
        <f t="shared" ref="M20" si="9">+M21</f>
        <v>18141.02</v>
      </c>
    </row>
    <row r="21" spans="1:13" s="121" customFormat="1" ht="22.5">
      <c r="A21" s="131">
        <v>13101</v>
      </c>
      <c r="B21" s="132" t="s">
        <v>66</v>
      </c>
      <c r="C21" s="133">
        <v>72564</v>
      </c>
      <c r="D21" s="133">
        <v>72564</v>
      </c>
      <c r="E21" s="133">
        <f>F21-M21</f>
        <v>17962.62</v>
      </c>
      <c r="F21" s="133">
        <v>36103.64</v>
      </c>
      <c r="G21" s="134">
        <f t="shared" si="0"/>
        <v>0.49754203186152912</v>
      </c>
      <c r="H21" s="135">
        <f t="shared" si="8"/>
        <v>36460.36</v>
      </c>
      <c r="L21" s="128"/>
      <c r="M21" s="133">
        <v>18141.02</v>
      </c>
    </row>
    <row r="22" spans="1:13" s="121" customFormat="1" ht="22.5">
      <c r="A22" s="130">
        <v>132</v>
      </c>
      <c r="B22" s="124" t="s">
        <v>67</v>
      </c>
      <c r="C22" s="125">
        <f>SUM(C23:C24)</f>
        <v>136994</v>
      </c>
      <c r="D22" s="125">
        <f>SUM(D23:D24)</f>
        <v>136994</v>
      </c>
      <c r="E22" s="125">
        <f>SUM(E23:E24)</f>
        <v>0</v>
      </c>
      <c r="F22" s="125">
        <f>SUM(F23:F24)</f>
        <v>0</v>
      </c>
      <c r="G22" s="126">
        <f t="shared" si="0"/>
        <v>0</v>
      </c>
      <c r="H22" s="127">
        <f t="shared" si="8"/>
        <v>136994</v>
      </c>
      <c r="L22" s="128"/>
      <c r="M22" s="125">
        <f>SUM(M23:M24)</f>
        <v>0</v>
      </c>
    </row>
    <row r="23" spans="1:13" s="121" customFormat="1" ht="11.25">
      <c r="A23" s="131">
        <v>13201</v>
      </c>
      <c r="B23" s="132" t="s">
        <v>68</v>
      </c>
      <c r="C23" s="133">
        <v>45406</v>
      </c>
      <c r="D23" s="133">
        <v>45406</v>
      </c>
      <c r="E23" s="133">
        <f t="shared" ref="E23:E24" si="10">F23-M23</f>
        <v>0</v>
      </c>
      <c r="F23" s="133">
        <v>0</v>
      </c>
      <c r="G23" s="134">
        <f t="shared" si="0"/>
        <v>0</v>
      </c>
      <c r="H23" s="135">
        <f t="shared" si="8"/>
        <v>45406</v>
      </c>
      <c r="L23" s="128"/>
      <c r="M23" s="133">
        <v>0</v>
      </c>
    </row>
    <row r="24" spans="1:13" s="121" customFormat="1" ht="11.25">
      <c r="A24" s="131">
        <v>13202</v>
      </c>
      <c r="B24" s="132" t="s">
        <v>69</v>
      </c>
      <c r="C24" s="133">
        <v>91588</v>
      </c>
      <c r="D24" s="133">
        <v>91588</v>
      </c>
      <c r="E24" s="133">
        <f t="shared" si="10"/>
        <v>0</v>
      </c>
      <c r="F24" s="133">
        <v>0</v>
      </c>
      <c r="G24" s="134">
        <f t="shared" si="0"/>
        <v>0</v>
      </c>
      <c r="H24" s="135">
        <f t="shared" si="8"/>
        <v>91588</v>
      </c>
      <c r="L24" s="128"/>
      <c r="M24" s="133">
        <v>0</v>
      </c>
    </row>
    <row r="25" spans="1:13" s="121" customFormat="1" ht="11.25">
      <c r="A25" s="129">
        <v>1400</v>
      </c>
      <c r="B25" s="124" t="s">
        <v>70</v>
      </c>
      <c r="C25" s="125">
        <f>SUM(C26,C33,C35)</f>
        <v>4075678</v>
      </c>
      <c r="D25" s="125">
        <f>SUM(D26,D33,D35)</f>
        <v>4075678</v>
      </c>
      <c r="E25" s="125">
        <f>SUM(E26,E33,E35)</f>
        <v>1045474.41</v>
      </c>
      <c r="F25" s="125">
        <f>SUM(F26,F33,F35)</f>
        <v>2087297.0599999998</v>
      </c>
      <c r="G25" s="126">
        <f t="shared" ref="G25:G36" si="11">+F25/D25</f>
        <v>0.51213492822543871</v>
      </c>
      <c r="H25" s="127">
        <f t="shared" ref="H25:H45" si="12">+D25-F25</f>
        <v>1988380.9400000002</v>
      </c>
      <c r="L25" s="128"/>
      <c r="M25" s="125">
        <f>SUM(M26,M33,M35)</f>
        <v>1041822.65</v>
      </c>
    </row>
    <row r="26" spans="1:13" s="121" customFormat="1" ht="11.25">
      <c r="A26" s="130">
        <v>141</v>
      </c>
      <c r="B26" s="124" t="s">
        <v>71</v>
      </c>
      <c r="C26" s="125">
        <f>SUM(C27:C32)</f>
        <v>2839934</v>
      </c>
      <c r="D26" s="125">
        <f>SUM(D27:D32)</f>
        <v>2839934</v>
      </c>
      <c r="E26" s="125">
        <f t="shared" ref="E26:F26" si="13">SUM(E27:E32)</f>
        <v>726129.94000000006</v>
      </c>
      <c r="F26" s="125">
        <f t="shared" si="13"/>
        <v>1449554.21</v>
      </c>
      <c r="G26" s="126">
        <f t="shared" si="11"/>
        <v>0.51041827380495464</v>
      </c>
      <c r="H26" s="127">
        <f t="shared" si="12"/>
        <v>1390379.79</v>
      </c>
      <c r="L26" s="128"/>
      <c r="M26" s="125">
        <f t="shared" ref="M26" si="14">SUM(M27:M32)</f>
        <v>723424.27</v>
      </c>
    </row>
    <row r="27" spans="1:13" s="121" customFormat="1" ht="11.25">
      <c r="A27" s="131">
        <v>14101</v>
      </c>
      <c r="B27" s="132" t="s">
        <v>72</v>
      </c>
      <c r="C27" s="133">
        <v>871435</v>
      </c>
      <c r="D27" s="133">
        <v>871435</v>
      </c>
      <c r="E27" s="133">
        <f t="shared" ref="E27:E32" si="15">F27-M27</f>
        <v>224085.58000000002</v>
      </c>
      <c r="F27" s="133">
        <v>448446.96</v>
      </c>
      <c r="G27" s="134">
        <f t="shared" si="11"/>
        <v>0.51460746928916101</v>
      </c>
      <c r="H27" s="135">
        <f t="shared" si="12"/>
        <v>422988.04</v>
      </c>
      <c r="L27" s="128"/>
      <c r="M27" s="133">
        <v>224361.38</v>
      </c>
    </row>
    <row r="28" spans="1:13" s="121" customFormat="1" ht="11.25">
      <c r="A28" s="131">
        <v>14102</v>
      </c>
      <c r="B28" s="132" t="s">
        <v>73</v>
      </c>
      <c r="C28" s="133">
        <v>68</v>
      </c>
      <c r="D28" s="133">
        <v>68</v>
      </c>
      <c r="E28" s="133">
        <f t="shared" si="15"/>
        <v>17.699999999999996</v>
      </c>
      <c r="F28" s="133">
        <v>35.299999999999997</v>
      </c>
      <c r="G28" s="134">
        <f t="shared" si="11"/>
        <v>0.51911764705882346</v>
      </c>
      <c r="H28" s="135">
        <f t="shared" si="12"/>
        <v>32.700000000000003</v>
      </c>
      <c r="L28" s="128"/>
      <c r="M28" s="133">
        <v>17.600000000000001</v>
      </c>
    </row>
    <row r="29" spans="1:13" s="121" customFormat="1" ht="11.25">
      <c r="A29" s="131">
        <v>14103</v>
      </c>
      <c r="B29" s="132" t="s">
        <v>74</v>
      </c>
      <c r="C29" s="133">
        <v>24368</v>
      </c>
      <c r="D29" s="133">
        <v>24368</v>
      </c>
      <c r="E29" s="133">
        <f t="shared" si="15"/>
        <v>6304.9700000000012</v>
      </c>
      <c r="F29" s="133">
        <v>12585.54</v>
      </c>
      <c r="G29" s="134">
        <f t="shared" si="11"/>
        <v>0.51647816808929747</v>
      </c>
      <c r="H29" s="135">
        <f t="shared" si="12"/>
        <v>11782.46</v>
      </c>
      <c r="L29" s="128"/>
      <c r="M29" s="133">
        <v>6280.57</v>
      </c>
    </row>
    <row r="30" spans="1:13" s="121" customFormat="1" ht="11.25">
      <c r="A30" s="131">
        <v>14104</v>
      </c>
      <c r="B30" s="132" t="s">
        <v>75</v>
      </c>
      <c r="C30" s="133">
        <v>29280</v>
      </c>
      <c r="D30" s="133">
        <v>29280</v>
      </c>
      <c r="E30" s="133">
        <f t="shared" si="15"/>
        <v>7566.8499999999995</v>
      </c>
      <c r="F30" s="133">
        <v>15111.21</v>
      </c>
      <c r="G30" s="134">
        <f t="shared" si="11"/>
        <v>0.516093237704918</v>
      </c>
      <c r="H30" s="135">
        <f t="shared" si="12"/>
        <v>14168.79</v>
      </c>
      <c r="L30" s="128"/>
      <c r="M30" s="133">
        <v>7544.36</v>
      </c>
    </row>
    <row r="31" spans="1:13" s="121" customFormat="1" ht="11.25">
      <c r="A31" s="131">
        <v>14106</v>
      </c>
      <c r="B31" s="132" t="s">
        <v>76</v>
      </c>
      <c r="C31" s="133">
        <v>1856220</v>
      </c>
      <c r="D31" s="133">
        <v>1856220</v>
      </c>
      <c r="E31" s="133">
        <f t="shared" si="15"/>
        <v>473020.72</v>
      </c>
      <c r="F31" s="133">
        <v>943151.82</v>
      </c>
      <c r="G31" s="134">
        <f t="shared" si="11"/>
        <v>0.5081034683388822</v>
      </c>
      <c r="H31" s="135">
        <f t="shared" si="12"/>
        <v>913068.18</v>
      </c>
      <c r="L31" s="128"/>
      <c r="M31" s="133">
        <v>470131.1</v>
      </c>
    </row>
    <row r="32" spans="1:13" s="121" customFormat="1" ht="22.5">
      <c r="A32" s="131">
        <v>14107</v>
      </c>
      <c r="B32" s="132" t="s">
        <v>77</v>
      </c>
      <c r="C32" s="133">
        <v>58563</v>
      </c>
      <c r="D32" s="133">
        <v>58563</v>
      </c>
      <c r="E32" s="133">
        <f t="shared" si="15"/>
        <v>15134.12</v>
      </c>
      <c r="F32" s="133">
        <v>30223.38</v>
      </c>
      <c r="G32" s="134">
        <f t="shared" si="11"/>
        <v>0.51608319245940271</v>
      </c>
      <c r="H32" s="135">
        <f t="shared" si="12"/>
        <v>28339.62</v>
      </c>
      <c r="L32" s="128"/>
      <c r="M32" s="133">
        <v>15089.26</v>
      </c>
    </row>
    <row r="33" spans="1:13" s="121" customFormat="1" ht="11.25">
      <c r="A33" s="130">
        <v>142</v>
      </c>
      <c r="B33" s="124" t="s">
        <v>78</v>
      </c>
      <c r="C33" s="125">
        <f>SUM(C34)</f>
        <v>234263</v>
      </c>
      <c r="D33" s="125">
        <f>SUM(D34)</f>
        <v>234263</v>
      </c>
      <c r="E33" s="125">
        <f t="shared" ref="E33:F33" si="16">+E34</f>
        <v>60538.86</v>
      </c>
      <c r="F33" s="125">
        <f t="shared" si="16"/>
        <v>120898.39</v>
      </c>
      <c r="G33" s="126">
        <f t="shared" si="11"/>
        <v>0.51607974797556588</v>
      </c>
      <c r="H33" s="127">
        <f t="shared" si="12"/>
        <v>113364.61</v>
      </c>
      <c r="L33" s="128"/>
      <c r="M33" s="125">
        <f t="shared" ref="M33" si="17">+M34</f>
        <v>60359.53</v>
      </c>
    </row>
    <row r="34" spans="1:13" s="121" customFormat="1" ht="11.25">
      <c r="A34" s="131">
        <v>14201</v>
      </c>
      <c r="B34" s="132" t="s">
        <v>79</v>
      </c>
      <c r="C34" s="133">
        <v>234263</v>
      </c>
      <c r="D34" s="133">
        <v>234263</v>
      </c>
      <c r="E34" s="133">
        <f>F34-M34</f>
        <v>60538.86</v>
      </c>
      <c r="F34" s="133">
        <v>120898.39</v>
      </c>
      <c r="G34" s="134">
        <f t="shared" si="11"/>
        <v>0.51607974797556588</v>
      </c>
      <c r="H34" s="135">
        <f t="shared" si="12"/>
        <v>113364.61</v>
      </c>
      <c r="L34" s="128"/>
      <c r="M34" s="133">
        <v>60359.53</v>
      </c>
    </row>
    <row r="35" spans="1:13" s="121" customFormat="1" ht="11.25">
      <c r="A35" s="130">
        <v>143</v>
      </c>
      <c r="B35" s="124" t="s">
        <v>80</v>
      </c>
      <c r="C35" s="125">
        <f>SUM(C36)</f>
        <v>1001481</v>
      </c>
      <c r="D35" s="125">
        <f>SUM(D36)</f>
        <v>1001481</v>
      </c>
      <c r="E35" s="125">
        <f t="shared" ref="E35:F35" si="18">+E36</f>
        <v>258805.61000000002</v>
      </c>
      <c r="F35" s="125">
        <f t="shared" si="18"/>
        <v>516844.46</v>
      </c>
      <c r="G35" s="126">
        <f t="shared" si="11"/>
        <v>0.51608014530480362</v>
      </c>
      <c r="H35" s="127">
        <f t="shared" si="12"/>
        <v>484636.54</v>
      </c>
      <c r="L35" s="128"/>
      <c r="M35" s="125">
        <f t="shared" ref="M35" si="19">+M36</f>
        <v>258038.85</v>
      </c>
    </row>
    <row r="36" spans="1:13" s="121" customFormat="1" ht="11.25">
      <c r="A36" s="131">
        <v>14301</v>
      </c>
      <c r="B36" s="132" t="s">
        <v>81</v>
      </c>
      <c r="C36" s="133">
        <v>1001481</v>
      </c>
      <c r="D36" s="133">
        <v>1001481</v>
      </c>
      <c r="E36" s="133">
        <f>F36-M36</f>
        <v>258805.61000000002</v>
      </c>
      <c r="F36" s="133">
        <v>516844.46</v>
      </c>
      <c r="G36" s="134">
        <f t="shared" si="11"/>
        <v>0.51608014530480362</v>
      </c>
      <c r="H36" s="135">
        <f t="shared" si="12"/>
        <v>484636.54</v>
      </c>
      <c r="L36" s="128"/>
      <c r="M36" s="133">
        <v>258038.85</v>
      </c>
    </row>
    <row r="37" spans="1:13" s="121" customFormat="1" ht="11.25">
      <c r="A37" s="129">
        <v>1500</v>
      </c>
      <c r="B37" s="124" t="s">
        <v>82</v>
      </c>
      <c r="C37" s="125">
        <f>SUM(C38,C40)</f>
        <v>11921</v>
      </c>
      <c r="D37" s="125">
        <f t="shared" ref="D37:F37" si="20">SUM(D38,D40)</f>
        <v>11921</v>
      </c>
      <c r="E37" s="125">
        <f t="shared" si="20"/>
        <v>1932.6599999999999</v>
      </c>
      <c r="F37" s="125">
        <f t="shared" si="20"/>
        <v>3923.49</v>
      </c>
      <c r="G37" s="126">
        <f t="shared" ref="G37:G45" si="21">+F37/D37</f>
        <v>0.32912423454408185</v>
      </c>
      <c r="H37" s="127">
        <f t="shared" si="12"/>
        <v>7997.51</v>
      </c>
      <c r="L37" s="128"/>
      <c r="M37" s="125">
        <f t="shared" ref="M37" si="22">SUM(M38,M40)</f>
        <v>1990.83</v>
      </c>
    </row>
    <row r="38" spans="1:13" s="121" customFormat="1" ht="22.5">
      <c r="A38" s="130">
        <v>151</v>
      </c>
      <c r="B38" s="124" t="s">
        <v>145</v>
      </c>
      <c r="C38" s="125">
        <f>SUM(C39)</f>
        <v>6921</v>
      </c>
      <c r="D38" s="125">
        <f>SUM(D39)</f>
        <v>6921</v>
      </c>
      <c r="E38" s="125">
        <f t="shared" ref="E38:F38" si="23">+E39</f>
        <v>1703.1599999999999</v>
      </c>
      <c r="F38" s="125">
        <f t="shared" si="23"/>
        <v>3450.99</v>
      </c>
      <c r="G38" s="126">
        <f t="shared" si="21"/>
        <v>0.49862592110966619</v>
      </c>
      <c r="H38" s="127">
        <f t="shared" si="12"/>
        <v>3470.01</v>
      </c>
      <c r="L38" s="128"/>
      <c r="M38" s="125">
        <f t="shared" ref="M38" si="24">+M39</f>
        <v>1747.83</v>
      </c>
    </row>
    <row r="39" spans="1:13" s="121" customFormat="1" ht="22.5">
      <c r="A39" s="131">
        <v>15101</v>
      </c>
      <c r="B39" s="132" t="s">
        <v>146</v>
      </c>
      <c r="C39" s="133">
        <v>6921</v>
      </c>
      <c r="D39" s="133">
        <v>6921</v>
      </c>
      <c r="E39" s="133">
        <f>F39-M39</f>
        <v>1703.1599999999999</v>
      </c>
      <c r="F39" s="133">
        <v>3450.99</v>
      </c>
      <c r="G39" s="134">
        <f t="shared" si="21"/>
        <v>0.49862592110966619</v>
      </c>
      <c r="H39" s="135">
        <f t="shared" si="12"/>
        <v>3470.01</v>
      </c>
      <c r="L39" s="128"/>
      <c r="M39" s="133">
        <v>1747.83</v>
      </c>
    </row>
    <row r="40" spans="1:13" s="121" customFormat="1" ht="11.25">
      <c r="A40" s="130">
        <v>159</v>
      </c>
      <c r="B40" s="124" t="s">
        <v>82</v>
      </c>
      <c r="C40" s="125">
        <f>SUM(C41)</f>
        <v>5000</v>
      </c>
      <c r="D40" s="125">
        <f>SUM(D41)</f>
        <v>5000</v>
      </c>
      <c r="E40" s="125">
        <f t="shared" ref="E40:F40" si="25">+E41</f>
        <v>229.5</v>
      </c>
      <c r="F40" s="125">
        <f t="shared" si="25"/>
        <v>472.5</v>
      </c>
      <c r="G40" s="126">
        <f t="shared" si="21"/>
        <v>9.4500000000000001E-2</v>
      </c>
      <c r="H40" s="127">
        <f t="shared" si="12"/>
        <v>4527.5</v>
      </c>
      <c r="L40" s="128"/>
      <c r="M40" s="125">
        <f t="shared" ref="M40" si="26">+M41</f>
        <v>243</v>
      </c>
    </row>
    <row r="41" spans="1:13" s="121" customFormat="1" ht="11.25">
      <c r="A41" s="131">
        <v>15901</v>
      </c>
      <c r="B41" s="132" t="s">
        <v>36</v>
      </c>
      <c r="C41" s="133">
        <v>5000</v>
      </c>
      <c r="D41" s="133">
        <v>5000</v>
      </c>
      <c r="E41" s="133">
        <f>F41-M41</f>
        <v>229.5</v>
      </c>
      <c r="F41" s="133">
        <v>472.5</v>
      </c>
      <c r="G41" s="134">
        <f t="shared" si="21"/>
        <v>9.4500000000000001E-2</v>
      </c>
      <c r="H41" s="135">
        <f t="shared" si="12"/>
        <v>4527.5</v>
      </c>
      <c r="L41" s="128"/>
      <c r="M41" s="133">
        <v>243</v>
      </c>
    </row>
    <row r="42" spans="1:13" s="121" customFormat="1" ht="11.25">
      <c r="A42" s="123">
        <v>2000</v>
      </c>
      <c r="B42" s="124" t="s">
        <v>83</v>
      </c>
      <c r="C42" s="125">
        <f>SUM(C43,C52,C58,C65,C68,C71)</f>
        <v>1766100</v>
      </c>
      <c r="D42" s="125">
        <f t="shared" ref="D42:F42" si="27">SUM(D43,D52,D58,D65,D68,D71)</f>
        <v>1866100</v>
      </c>
      <c r="E42" s="125">
        <f t="shared" si="27"/>
        <v>155068.41999999998</v>
      </c>
      <c r="F42" s="125">
        <f t="shared" si="27"/>
        <v>232729.02000000002</v>
      </c>
      <c r="G42" s="126">
        <f t="shared" si="21"/>
        <v>0.12471412035796582</v>
      </c>
      <c r="H42" s="127">
        <f t="shared" si="12"/>
        <v>1633370.98</v>
      </c>
      <c r="J42" s="122"/>
      <c r="L42" s="128"/>
      <c r="M42" s="125">
        <f t="shared" ref="M42" si="28">SUM(M43,M52,M58,M65,M68,M71)</f>
        <v>77660.600000000006</v>
      </c>
    </row>
    <row r="43" spans="1:13" s="121" customFormat="1" ht="11.25">
      <c r="A43" s="129">
        <v>2100</v>
      </c>
      <c r="B43" s="124" t="s">
        <v>84</v>
      </c>
      <c r="C43" s="125">
        <f>SUM(C44,C46,C48,C50)</f>
        <v>492100</v>
      </c>
      <c r="D43" s="125">
        <f t="shared" ref="D43:F43" si="29">SUM(D44,D46,D48,D50)</f>
        <v>492100</v>
      </c>
      <c r="E43" s="125">
        <f t="shared" si="29"/>
        <v>48143.51</v>
      </c>
      <c r="F43" s="125">
        <f t="shared" si="29"/>
        <v>65111.93</v>
      </c>
      <c r="G43" s="126">
        <f t="shared" si="21"/>
        <v>0.13231442796179638</v>
      </c>
      <c r="H43" s="127">
        <f t="shared" si="12"/>
        <v>426988.07</v>
      </c>
      <c r="L43" s="128"/>
      <c r="M43" s="125">
        <f t="shared" ref="M43" si="30">SUM(M44,M46,M48,M50)</f>
        <v>16968.420000000002</v>
      </c>
    </row>
    <row r="44" spans="1:13" s="121" customFormat="1" ht="22.5">
      <c r="A44" s="130">
        <v>211</v>
      </c>
      <c r="B44" s="124" t="s">
        <v>85</v>
      </c>
      <c r="C44" s="125">
        <f>SUM(C45)</f>
        <v>355000</v>
      </c>
      <c r="D44" s="125">
        <f t="shared" ref="D44:F44" si="31">SUM(D45)</f>
        <v>355000</v>
      </c>
      <c r="E44" s="125">
        <f t="shared" si="31"/>
        <v>44461.240000000005</v>
      </c>
      <c r="F44" s="125">
        <f t="shared" si="31"/>
        <v>57236.76</v>
      </c>
      <c r="G44" s="126">
        <f t="shared" si="21"/>
        <v>0.16123030985915493</v>
      </c>
      <c r="H44" s="127">
        <f t="shared" si="12"/>
        <v>297763.24</v>
      </c>
      <c r="L44" s="128"/>
      <c r="M44" s="125">
        <f t="shared" ref="M44" si="32">SUM(M45)</f>
        <v>12775.52</v>
      </c>
    </row>
    <row r="45" spans="1:13" s="121" customFormat="1" ht="11.25">
      <c r="A45" s="131">
        <v>21101</v>
      </c>
      <c r="B45" s="132" t="s">
        <v>85</v>
      </c>
      <c r="C45" s="133">
        <v>355000</v>
      </c>
      <c r="D45" s="133">
        <v>355000</v>
      </c>
      <c r="E45" s="133">
        <f>F45-M45</f>
        <v>44461.240000000005</v>
      </c>
      <c r="F45" s="133">
        <v>57236.76</v>
      </c>
      <c r="G45" s="134">
        <f t="shared" si="21"/>
        <v>0.16123030985915493</v>
      </c>
      <c r="H45" s="135">
        <f t="shared" si="12"/>
        <v>297763.24</v>
      </c>
      <c r="L45" s="128"/>
      <c r="M45" s="133">
        <v>12775.52</v>
      </c>
    </row>
    <row r="46" spans="1:13" s="121" customFormat="1" ht="11.25">
      <c r="A46" s="130">
        <v>215</v>
      </c>
      <c r="B46" s="124" t="s">
        <v>86</v>
      </c>
      <c r="C46" s="125">
        <f>SUM(C47)</f>
        <v>55600</v>
      </c>
      <c r="D46" s="125">
        <f t="shared" ref="D46:F46" si="33">SUM(D47)</f>
        <v>55600</v>
      </c>
      <c r="E46" s="125">
        <f t="shared" si="33"/>
        <v>0</v>
      </c>
      <c r="F46" s="125">
        <f t="shared" si="33"/>
        <v>1649</v>
      </c>
      <c r="G46" s="126">
        <f t="shared" ref="G46:G69" si="34">+F46/D46</f>
        <v>2.9658273381294963E-2</v>
      </c>
      <c r="H46" s="127">
        <f t="shared" ref="H46:H69" si="35">+D46-F46</f>
        <v>53951</v>
      </c>
      <c r="L46" s="128"/>
      <c r="M46" s="125">
        <f t="shared" ref="M46" si="36">SUM(M47)</f>
        <v>1649</v>
      </c>
    </row>
    <row r="47" spans="1:13" s="121" customFormat="1" ht="11.25">
      <c r="A47" s="131">
        <v>21501</v>
      </c>
      <c r="B47" s="132" t="s">
        <v>87</v>
      </c>
      <c r="C47" s="133">
        <v>55600</v>
      </c>
      <c r="D47" s="133">
        <v>55600</v>
      </c>
      <c r="E47" s="133">
        <f>F47-M47</f>
        <v>0</v>
      </c>
      <c r="F47" s="133">
        <v>1649</v>
      </c>
      <c r="G47" s="134">
        <f t="shared" si="34"/>
        <v>2.9658273381294963E-2</v>
      </c>
      <c r="H47" s="135">
        <f t="shared" si="35"/>
        <v>53951</v>
      </c>
      <c r="L47" s="128"/>
      <c r="M47" s="133">
        <v>1649</v>
      </c>
    </row>
    <row r="48" spans="1:13" s="121" customFormat="1" ht="11.25">
      <c r="A48" s="130">
        <v>216</v>
      </c>
      <c r="B48" s="124" t="s">
        <v>30</v>
      </c>
      <c r="C48" s="125">
        <f>SUM(C49)</f>
        <v>65000</v>
      </c>
      <c r="D48" s="125">
        <f t="shared" ref="D48:F48" si="37">SUM(D49)</f>
        <v>65000</v>
      </c>
      <c r="E48" s="125">
        <f t="shared" si="37"/>
        <v>3682.27</v>
      </c>
      <c r="F48" s="125">
        <f t="shared" si="37"/>
        <v>6226.17</v>
      </c>
      <c r="G48" s="126">
        <f t="shared" si="34"/>
        <v>9.5787230769230777E-2</v>
      </c>
      <c r="H48" s="127">
        <f t="shared" si="35"/>
        <v>58773.83</v>
      </c>
      <c r="L48" s="128"/>
      <c r="M48" s="125">
        <f t="shared" ref="M48" si="38">SUM(M49)</f>
        <v>2543.9</v>
      </c>
    </row>
    <row r="49" spans="1:13" s="121" customFormat="1" ht="11.25">
      <c r="A49" s="131">
        <v>21601</v>
      </c>
      <c r="B49" s="132" t="s">
        <v>30</v>
      </c>
      <c r="C49" s="133">
        <v>65000</v>
      </c>
      <c r="D49" s="133">
        <v>65000</v>
      </c>
      <c r="E49" s="133">
        <f>F49-M49</f>
        <v>3682.27</v>
      </c>
      <c r="F49" s="133">
        <v>6226.17</v>
      </c>
      <c r="G49" s="134">
        <f t="shared" si="34"/>
        <v>9.5787230769230777E-2</v>
      </c>
      <c r="H49" s="135">
        <f t="shared" si="35"/>
        <v>58773.83</v>
      </c>
      <c r="L49" s="128"/>
      <c r="M49" s="133">
        <v>2543.9</v>
      </c>
    </row>
    <row r="50" spans="1:13" s="121" customFormat="1" ht="22.5">
      <c r="A50" s="130">
        <v>218</v>
      </c>
      <c r="B50" s="124" t="s">
        <v>88</v>
      </c>
      <c r="C50" s="125">
        <f>SUM(C51)</f>
        <v>16500</v>
      </c>
      <c r="D50" s="125">
        <f>SUM(D51)</f>
        <v>16500</v>
      </c>
      <c r="E50" s="125">
        <f>SUM(E51)</f>
        <v>0</v>
      </c>
      <c r="F50" s="125">
        <f>SUM(F51)</f>
        <v>0</v>
      </c>
      <c r="G50" s="126">
        <f t="shared" si="34"/>
        <v>0</v>
      </c>
      <c r="H50" s="127">
        <f t="shared" si="35"/>
        <v>16500</v>
      </c>
      <c r="L50" s="128"/>
      <c r="M50" s="125">
        <f>SUM(M51)</f>
        <v>0</v>
      </c>
    </row>
    <row r="51" spans="1:13" s="121" customFormat="1" ht="11.25">
      <c r="A51" s="131">
        <v>21801</v>
      </c>
      <c r="B51" s="132" t="s">
        <v>89</v>
      </c>
      <c r="C51" s="133">
        <v>16500</v>
      </c>
      <c r="D51" s="133">
        <v>16500</v>
      </c>
      <c r="E51" s="133">
        <f>F51-M51</f>
        <v>0</v>
      </c>
      <c r="F51" s="133">
        <v>0</v>
      </c>
      <c r="G51" s="134">
        <f t="shared" si="34"/>
        <v>0</v>
      </c>
      <c r="H51" s="135">
        <f t="shared" si="35"/>
        <v>16500</v>
      </c>
      <c r="L51" s="128"/>
      <c r="M51" s="133">
        <v>0</v>
      </c>
    </row>
    <row r="52" spans="1:13" s="121" customFormat="1" ht="11.25">
      <c r="A52" s="129">
        <v>2200</v>
      </c>
      <c r="B52" s="124" t="s">
        <v>90</v>
      </c>
      <c r="C52" s="125">
        <f>SUM(C53,C56)</f>
        <v>264000</v>
      </c>
      <c r="D52" s="125">
        <f t="shared" ref="D52:F52" si="39">SUM(D53,D56)</f>
        <v>264000</v>
      </c>
      <c r="E52" s="125">
        <f t="shared" si="39"/>
        <v>7400.4900000000007</v>
      </c>
      <c r="F52" s="125">
        <f t="shared" si="39"/>
        <v>10027.290000000001</v>
      </c>
      <c r="G52" s="126">
        <f t="shared" si="34"/>
        <v>3.7982159090909094E-2</v>
      </c>
      <c r="H52" s="127">
        <f t="shared" si="35"/>
        <v>253972.71</v>
      </c>
      <c r="L52" s="128"/>
      <c r="M52" s="125">
        <f t="shared" ref="M52" si="40">SUM(M53,M56)</f>
        <v>2626.8</v>
      </c>
    </row>
    <row r="53" spans="1:13" s="121" customFormat="1" ht="11.25">
      <c r="A53" s="130">
        <v>221</v>
      </c>
      <c r="B53" s="124" t="s">
        <v>91</v>
      </c>
      <c r="C53" s="125">
        <f>SUM(C54:C55)</f>
        <v>258500</v>
      </c>
      <c r="D53" s="125">
        <f t="shared" ref="D53:F53" si="41">SUM(D54:D55)</f>
        <v>258500</v>
      </c>
      <c r="E53" s="125">
        <f t="shared" si="41"/>
        <v>7217.2000000000007</v>
      </c>
      <c r="F53" s="125">
        <f t="shared" si="41"/>
        <v>9716.1200000000008</v>
      </c>
      <c r="G53" s="126">
        <f t="shared" si="34"/>
        <v>3.7586537717601551E-2</v>
      </c>
      <c r="H53" s="127">
        <f t="shared" si="35"/>
        <v>248783.88</v>
      </c>
      <c r="L53" s="128"/>
      <c r="M53" s="125">
        <f t="shared" ref="M53" si="42">SUM(M54:M55)</f>
        <v>2498.92</v>
      </c>
    </row>
    <row r="54" spans="1:13" s="121" customFormat="1" ht="22.5">
      <c r="A54" s="131">
        <v>22101</v>
      </c>
      <c r="B54" s="132" t="s">
        <v>92</v>
      </c>
      <c r="C54" s="133">
        <v>180000</v>
      </c>
      <c r="D54" s="133">
        <v>180000</v>
      </c>
      <c r="E54" s="133">
        <f t="shared" ref="E54:E55" si="43">F54-M54</f>
        <v>5143.1500000000005</v>
      </c>
      <c r="F54" s="133">
        <v>6197.06</v>
      </c>
      <c r="G54" s="134">
        <f t="shared" si="34"/>
        <v>3.4428111111111111E-2</v>
      </c>
      <c r="H54" s="135">
        <f t="shared" si="35"/>
        <v>173802.94</v>
      </c>
      <c r="L54" s="128"/>
      <c r="M54" s="133">
        <v>1053.9100000000001</v>
      </c>
    </row>
    <row r="55" spans="1:13" s="121" customFormat="1" ht="11.25">
      <c r="A55" s="131">
        <v>22106</v>
      </c>
      <c r="B55" s="132" t="s">
        <v>93</v>
      </c>
      <c r="C55" s="133">
        <v>78500</v>
      </c>
      <c r="D55" s="133">
        <v>78500</v>
      </c>
      <c r="E55" s="133">
        <f t="shared" si="43"/>
        <v>2074.0500000000002</v>
      </c>
      <c r="F55" s="133">
        <v>3519.06</v>
      </c>
      <c r="G55" s="134">
        <f t="shared" si="34"/>
        <v>4.4828789808917198E-2</v>
      </c>
      <c r="H55" s="135">
        <f t="shared" si="35"/>
        <v>74980.94</v>
      </c>
      <c r="K55" s="122"/>
      <c r="L55" s="128"/>
      <c r="M55" s="133">
        <v>1445.01</v>
      </c>
    </row>
    <row r="56" spans="1:13" s="121" customFormat="1" ht="11.25">
      <c r="A56" s="130">
        <v>223</v>
      </c>
      <c r="B56" s="124" t="s">
        <v>94</v>
      </c>
      <c r="C56" s="125">
        <f>SUM(C57)</f>
        <v>5500</v>
      </c>
      <c r="D56" s="125">
        <f t="shared" ref="D56:F56" si="44">SUM(D57)</f>
        <v>5500</v>
      </c>
      <c r="E56" s="125">
        <f t="shared" si="44"/>
        <v>183.29000000000002</v>
      </c>
      <c r="F56" s="125">
        <f t="shared" si="44"/>
        <v>311.17</v>
      </c>
      <c r="G56" s="126">
        <f t="shared" si="34"/>
        <v>5.657636363636364E-2</v>
      </c>
      <c r="H56" s="127">
        <f t="shared" si="35"/>
        <v>5188.83</v>
      </c>
      <c r="L56" s="128"/>
      <c r="M56" s="125">
        <f t="shared" ref="M56" si="45">SUM(M57)</f>
        <v>127.88</v>
      </c>
    </row>
    <row r="57" spans="1:13" s="121" customFormat="1" ht="11.25">
      <c r="A57" s="131">
        <v>22301</v>
      </c>
      <c r="B57" s="132" t="s">
        <v>94</v>
      </c>
      <c r="C57" s="133">
        <v>5500</v>
      </c>
      <c r="D57" s="133">
        <v>5500</v>
      </c>
      <c r="E57" s="133">
        <f>F57-M57</f>
        <v>183.29000000000002</v>
      </c>
      <c r="F57" s="133">
        <v>311.17</v>
      </c>
      <c r="G57" s="134">
        <f t="shared" si="34"/>
        <v>5.657636363636364E-2</v>
      </c>
      <c r="H57" s="135">
        <f t="shared" si="35"/>
        <v>5188.83</v>
      </c>
      <c r="L57" s="128"/>
      <c r="M57" s="133">
        <v>127.88</v>
      </c>
    </row>
    <row r="58" spans="1:13" s="121" customFormat="1" ht="22.5">
      <c r="A58" s="129">
        <v>2400</v>
      </c>
      <c r="B58" s="124" t="s">
        <v>95</v>
      </c>
      <c r="C58" s="125">
        <f>SUM(C59,C61,C63)</f>
        <v>180000</v>
      </c>
      <c r="D58" s="125">
        <f t="shared" ref="D58:F58" si="46">SUM(D59,D61,D63)</f>
        <v>180000</v>
      </c>
      <c r="E58" s="125">
        <f t="shared" si="46"/>
        <v>50921.750000000007</v>
      </c>
      <c r="F58" s="125">
        <f t="shared" si="46"/>
        <v>64531.32</v>
      </c>
      <c r="G58" s="126">
        <f t="shared" si="34"/>
        <v>0.35850733333333334</v>
      </c>
      <c r="H58" s="127">
        <f t="shared" si="35"/>
        <v>115468.68</v>
      </c>
      <c r="L58" s="128"/>
      <c r="M58" s="125">
        <f t="shared" ref="M58" si="47">SUM(M59,M61,M63)</f>
        <v>13609.57</v>
      </c>
    </row>
    <row r="59" spans="1:13" s="121" customFormat="1" ht="11.25">
      <c r="A59" s="130">
        <v>246</v>
      </c>
      <c r="B59" s="124" t="s">
        <v>96</v>
      </c>
      <c r="C59" s="125">
        <f>SUM(C60)</f>
        <v>20000</v>
      </c>
      <c r="D59" s="125">
        <f t="shared" ref="D59" si="48">SUM(D60)</f>
        <v>20000</v>
      </c>
      <c r="E59" s="125">
        <f t="shared" ref="E59" si="49">SUM(E60)</f>
        <v>1102.9900000000002</v>
      </c>
      <c r="F59" s="125">
        <f t="shared" ref="F59" si="50">SUM(F60)</f>
        <v>2161.36</v>
      </c>
      <c r="G59" s="126">
        <f t="shared" si="34"/>
        <v>0.10806800000000001</v>
      </c>
      <c r="H59" s="127">
        <f t="shared" si="35"/>
        <v>17838.64</v>
      </c>
      <c r="L59" s="128"/>
      <c r="M59" s="125">
        <f t="shared" ref="M59" si="51">SUM(M60)</f>
        <v>1058.3699999999999</v>
      </c>
    </row>
    <row r="60" spans="1:13" s="121" customFormat="1" ht="11.25">
      <c r="A60" s="131">
        <v>24601</v>
      </c>
      <c r="B60" s="132" t="s">
        <v>96</v>
      </c>
      <c r="C60" s="133">
        <v>20000</v>
      </c>
      <c r="D60" s="133">
        <v>20000</v>
      </c>
      <c r="E60" s="133">
        <f>F60-M60</f>
        <v>1102.9900000000002</v>
      </c>
      <c r="F60" s="133">
        <v>2161.36</v>
      </c>
      <c r="G60" s="134">
        <f t="shared" si="34"/>
        <v>0.10806800000000001</v>
      </c>
      <c r="H60" s="135">
        <f t="shared" si="35"/>
        <v>17838.64</v>
      </c>
      <c r="L60" s="128"/>
      <c r="M60" s="133">
        <v>1058.3699999999999</v>
      </c>
    </row>
    <row r="61" spans="1:13" s="121" customFormat="1" ht="11.25">
      <c r="A61" s="130">
        <v>248</v>
      </c>
      <c r="B61" s="124" t="s">
        <v>31</v>
      </c>
      <c r="C61" s="125">
        <f>SUM(C62)</f>
        <v>35000</v>
      </c>
      <c r="D61" s="125">
        <f>SUM(D62)</f>
        <v>35000</v>
      </c>
      <c r="E61" s="125">
        <f>SUM(E62)</f>
        <v>736.16</v>
      </c>
      <c r="F61" s="125">
        <f>SUM(F62)</f>
        <v>736.16</v>
      </c>
      <c r="G61" s="126">
        <f t="shared" si="34"/>
        <v>2.1033142857142858E-2</v>
      </c>
      <c r="H61" s="127">
        <f t="shared" si="35"/>
        <v>34263.839999999997</v>
      </c>
      <c r="L61" s="128"/>
      <c r="M61" s="125">
        <f>SUM(M62)</f>
        <v>0</v>
      </c>
    </row>
    <row r="62" spans="1:13" s="121" customFormat="1" ht="11.25">
      <c r="A62" s="131">
        <v>24801</v>
      </c>
      <c r="B62" s="132" t="s">
        <v>31</v>
      </c>
      <c r="C62" s="133">
        <v>35000</v>
      </c>
      <c r="D62" s="133">
        <v>35000</v>
      </c>
      <c r="E62" s="133">
        <f>F62-M62</f>
        <v>736.16</v>
      </c>
      <c r="F62" s="133">
        <v>736.16</v>
      </c>
      <c r="G62" s="134">
        <f t="shared" si="34"/>
        <v>2.1033142857142858E-2</v>
      </c>
      <c r="H62" s="135">
        <f t="shared" si="35"/>
        <v>34263.839999999997</v>
      </c>
      <c r="L62" s="128"/>
      <c r="M62" s="133">
        <v>0</v>
      </c>
    </row>
    <row r="63" spans="1:13" s="121" customFormat="1" ht="22.5">
      <c r="A63" s="130">
        <v>249</v>
      </c>
      <c r="B63" s="124" t="s">
        <v>97</v>
      </c>
      <c r="C63" s="125">
        <f>SUM(C64)</f>
        <v>125000</v>
      </c>
      <c r="D63" s="125">
        <f t="shared" ref="D63:F63" si="52">SUM(D64)</f>
        <v>125000</v>
      </c>
      <c r="E63" s="125">
        <f t="shared" si="52"/>
        <v>49082.600000000006</v>
      </c>
      <c r="F63" s="125">
        <f t="shared" si="52"/>
        <v>61633.8</v>
      </c>
      <c r="G63" s="126">
        <f t="shared" si="34"/>
        <v>0.49307040000000002</v>
      </c>
      <c r="H63" s="127">
        <f t="shared" si="35"/>
        <v>63366.2</v>
      </c>
      <c r="L63" s="128"/>
      <c r="M63" s="125">
        <f t="shared" ref="M63" si="53">SUM(M64)</f>
        <v>12551.2</v>
      </c>
    </row>
    <row r="64" spans="1:13" s="121" customFormat="1" ht="22.5">
      <c r="A64" s="131">
        <v>24901</v>
      </c>
      <c r="B64" s="132" t="s">
        <v>97</v>
      </c>
      <c r="C64" s="133">
        <v>125000</v>
      </c>
      <c r="D64" s="133">
        <v>125000</v>
      </c>
      <c r="E64" s="133">
        <f>F64-M64</f>
        <v>49082.600000000006</v>
      </c>
      <c r="F64" s="133">
        <v>61633.8</v>
      </c>
      <c r="G64" s="134">
        <f t="shared" si="34"/>
        <v>0.49307040000000002</v>
      </c>
      <c r="H64" s="135">
        <f t="shared" si="35"/>
        <v>63366.2</v>
      </c>
      <c r="L64" s="128"/>
      <c r="M64" s="133">
        <v>12551.2</v>
      </c>
    </row>
    <row r="65" spans="1:13" s="121" customFormat="1" ht="11.25">
      <c r="A65" s="129">
        <v>2600</v>
      </c>
      <c r="B65" s="124" t="s">
        <v>98</v>
      </c>
      <c r="C65" s="125">
        <f>SUM(C66)</f>
        <v>625000</v>
      </c>
      <c r="D65" s="125">
        <f t="shared" ref="D65:F65" si="54">SUM(D66)</f>
        <v>725000</v>
      </c>
      <c r="E65" s="125">
        <f t="shared" si="54"/>
        <v>48538.669999999991</v>
      </c>
      <c r="F65" s="125">
        <f t="shared" si="54"/>
        <v>91646.29</v>
      </c>
      <c r="G65" s="126">
        <f t="shared" si="34"/>
        <v>0.12640867586206897</v>
      </c>
      <c r="H65" s="127">
        <f t="shared" si="35"/>
        <v>633353.71</v>
      </c>
      <c r="L65" s="128"/>
      <c r="M65" s="125">
        <f t="shared" ref="M65:M66" si="55">SUM(M66)</f>
        <v>43107.62</v>
      </c>
    </row>
    <row r="66" spans="1:13" s="121" customFormat="1" ht="11.25">
      <c r="A66" s="130">
        <v>261</v>
      </c>
      <c r="B66" s="124" t="s">
        <v>98</v>
      </c>
      <c r="C66" s="125">
        <f>SUM(C67)</f>
        <v>625000</v>
      </c>
      <c r="D66" s="125">
        <f t="shared" ref="D66:F66" si="56">SUM(D67)</f>
        <v>725000</v>
      </c>
      <c r="E66" s="125">
        <f t="shared" si="56"/>
        <v>48538.669999999991</v>
      </c>
      <c r="F66" s="125">
        <f t="shared" si="56"/>
        <v>91646.29</v>
      </c>
      <c r="G66" s="126">
        <f t="shared" si="34"/>
        <v>0.12640867586206897</v>
      </c>
      <c r="H66" s="127">
        <f t="shared" si="35"/>
        <v>633353.71</v>
      </c>
      <c r="L66" s="128"/>
      <c r="M66" s="125">
        <f t="shared" si="55"/>
        <v>43107.62</v>
      </c>
    </row>
    <row r="67" spans="1:13" s="121" customFormat="1" ht="11.25">
      <c r="A67" s="131">
        <v>26101</v>
      </c>
      <c r="B67" s="132" t="s">
        <v>32</v>
      </c>
      <c r="C67" s="133">
        <v>625000</v>
      </c>
      <c r="D67" s="133">
        <v>725000</v>
      </c>
      <c r="E67" s="133">
        <f>F67-M67</f>
        <v>48538.669999999991</v>
      </c>
      <c r="F67" s="133">
        <v>91646.29</v>
      </c>
      <c r="G67" s="134">
        <f t="shared" si="34"/>
        <v>0.12640867586206897</v>
      </c>
      <c r="H67" s="135">
        <f t="shared" si="35"/>
        <v>633353.71</v>
      </c>
      <c r="L67" s="128"/>
      <c r="M67" s="133">
        <v>43107.62</v>
      </c>
    </row>
    <row r="68" spans="1:13" s="121" customFormat="1" ht="22.5">
      <c r="A68" s="129">
        <v>2700</v>
      </c>
      <c r="B68" s="124" t="s">
        <v>99</v>
      </c>
      <c r="C68" s="125">
        <f>SUM(C69)</f>
        <v>50000</v>
      </c>
      <c r="D68" s="125">
        <f t="shared" ref="D68:F68" si="57">SUM(D69)</f>
        <v>50000</v>
      </c>
      <c r="E68" s="125">
        <f t="shared" si="57"/>
        <v>0</v>
      </c>
      <c r="F68" s="125">
        <f t="shared" si="57"/>
        <v>650</v>
      </c>
      <c r="G68" s="126">
        <f t="shared" si="34"/>
        <v>1.2999999999999999E-2</v>
      </c>
      <c r="H68" s="127">
        <f t="shared" si="35"/>
        <v>49350</v>
      </c>
      <c r="L68" s="128"/>
      <c r="M68" s="125">
        <f t="shared" ref="M68:M69" si="58">SUM(M69)</f>
        <v>650</v>
      </c>
    </row>
    <row r="69" spans="1:13" s="121" customFormat="1" ht="11.25">
      <c r="A69" s="130">
        <v>273</v>
      </c>
      <c r="B69" s="124" t="s">
        <v>33</v>
      </c>
      <c r="C69" s="125">
        <f>SUM(C70)</f>
        <v>50000</v>
      </c>
      <c r="D69" s="125">
        <f t="shared" ref="D69:F69" si="59">SUM(D70)</f>
        <v>50000</v>
      </c>
      <c r="E69" s="125">
        <f t="shared" si="59"/>
        <v>0</v>
      </c>
      <c r="F69" s="125">
        <f t="shared" si="59"/>
        <v>650</v>
      </c>
      <c r="G69" s="126">
        <f t="shared" si="34"/>
        <v>1.2999999999999999E-2</v>
      </c>
      <c r="H69" s="127">
        <f t="shared" si="35"/>
        <v>49350</v>
      </c>
      <c r="L69" s="128"/>
      <c r="M69" s="125">
        <f t="shared" si="58"/>
        <v>650</v>
      </c>
    </row>
    <row r="70" spans="1:13" s="121" customFormat="1" ht="11.25">
      <c r="A70" s="131">
        <v>27301</v>
      </c>
      <c r="B70" s="132" t="s">
        <v>33</v>
      </c>
      <c r="C70" s="133">
        <v>50000</v>
      </c>
      <c r="D70" s="133">
        <v>50000</v>
      </c>
      <c r="E70" s="133">
        <f>F70-M70</f>
        <v>0</v>
      </c>
      <c r="F70" s="133">
        <v>650</v>
      </c>
      <c r="G70" s="134">
        <f t="shared" ref="G70:G108" si="60">+F70/D70</f>
        <v>1.2999999999999999E-2</v>
      </c>
      <c r="H70" s="135">
        <f t="shared" ref="H70:H98" si="61">+D70-F70</f>
        <v>49350</v>
      </c>
      <c r="L70" s="128"/>
      <c r="M70" s="133">
        <v>650</v>
      </c>
    </row>
    <row r="71" spans="1:13" s="121" customFormat="1" ht="22.5">
      <c r="A71" s="129">
        <v>2900</v>
      </c>
      <c r="B71" s="124" t="s">
        <v>100</v>
      </c>
      <c r="C71" s="125">
        <f>SUM(C72,C74,C76)</f>
        <v>155000</v>
      </c>
      <c r="D71" s="125">
        <f t="shared" ref="D71:F71" si="62">SUM(D72,D74,D76)</f>
        <v>155000</v>
      </c>
      <c r="E71" s="125">
        <f t="shared" si="62"/>
        <v>64.000000000000057</v>
      </c>
      <c r="F71" s="125">
        <f t="shared" si="62"/>
        <v>762.19</v>
      </c>
      <c r="G71" s="126">
        <f t="shared" si="60"/>
        <v>4.9173548387096777E-3</v>
      </c>
      <c r="H71" s="127">
        <f t="shared" si="61"/>
        <v>154237.81</v>
      </c>
      <c r="L71" s="128"/>
      <c r="M71" s="125">
        <f t="shared" ref="M71" si="63">SUM(M72,M74,M76)</f>
        <v>698.19</v>
      </c>
    </row>
    <row r="72" spans="1:13" s="121" customFormat="1" ht="11.25">
      <c r="A72" s="130">
        <v>291</v>
      </c>
      <c r="B72" s="124" t="s">
        <v>37</v>
      </c>
      <c r="C72" s="125">
        <f>SUM(C73)</f>
        <v>75000</v>
      </c>
      <c r="D72" s="125">
        <f t="shared" ref="D72:F72" si="64">SUM(D73)</f>
        <v>75000</v>
      </c>
      <c r="E72" s="125">
        <f t="shared" si="64"/>
        <v>0</v>
      </c>
      <c r="F72" s="125">
        <f t="shared" si="64"/>
        <v>207</v>
      </c>
      <c r="G72" s="126">
        <f t="shared" si="60"/>
        <v>2.7599999999999999E-3</v>
      </c>
      <c r="H72" s="127">
        <f t="shared" si="61"/>
        <v>74793</v>
      </c>
      <c r="L72" s="128"/>
      <c r="M72" s="125">
        <f t="shared" ref="M72" si="65">SUM(M73)</f>
        <v>207</v>
      </c>
    </row>
    <row r="73" spans="1:13" s="121" customFormat="1" ht="11.25">
      <c r="A73" s="131">
        <v>29101</v>
      </c>
      <c r="B73" s="132" t="s">
        <v>37</v>
      </c>
      <c r="C73" s="133">
        <v>75000</v>
      </c>
      <c r="D73" s="133">
        <v>75000</v>
      </c>
      <c r="E73" s="133">
        <f>F73-M73</f>
        <v>0</v>
      </c>
      <c r="F73" s="133">
        <v>207</v>
      </c>
      <c r="G73" s="134">
        <f t="shared" si="60"/>
        <v>2.7599999999999999E-3</v>
      </c>
      <c r="H73" s="135">
        <f t="shared" si="61"/>
        <v>74793</v>
      </c>
      <c r="L73" s="128"/>
      <c r="M73" s="133">
        <v>207</v>
      </c>
    </row>
    <row r="74" spans="1:13" s="121" customFormat="1" ht="22.5">
      <c r="A74" s="130">
        <v>292</v>
      </c>
      <c r="B74" s="124" t="s">
        <v>101</v>
      </c>
      <c r="C74" s="125">
        <f>SUM(C75)</f>
        <v>45000</v>
      </c>
      <c r="D74" s="125">
        <f t="shared" ref="D74:F74" si="66">SUM(D75)</f>
        <v>45000</v>
      </c>
      <c r="E74" s="125">
        <f t="shared" si="66"/>
        <v>64.000000000000057</v>
      </c>
      <c r="F74" s="125">
        <f t="shared" si="66"/>
        <v>555.19000000000005</v>
      </c>
      <c r="G74" s="126">
        <f t="shared" si="60"/>
        <v>1.2337555555555556E-2</v>
      </c>
      <c r="H74" s="127">
        <f t="shared" si="61"/>
        <v>44444.81</v>
      </c>
      <c r="L74" s="128"/>
      <c r="M74" s="125">
        <f t="shared" ref="M74" si="67">SUM(M75)</f>
        <v>491.19</v>
      </c>
    </row>
    <row r="75" spans="1:13" s="121" customFormat="1" ht="11.25">
      <c r="A75" s="131">
        <v>29201</v>
      </c>
      <c r="B75" s="132" t="s">
        <v>101</v>
      </c>
      <c r="C75" s="133">
        <v>45000</v>
      </c>
      <c r="D75" s="133">
        <v>45000</v>
      </c>
      <c r="E75" s="133">
        <f>F75-M75</f>
        <v>64.000000000000057</v>
      </c>
      <c r="F75" s="133">
        <v>555.19000000000005</v>
      </c>
      <c r="G75" s="134">
        <f t="shared" si="60"/>
        <v>1.2337555555555556E-2</v>
      </c>
      <c r="H75" s="135">
        <f t="shared" si="61"/>
        <v>44444.81</v>
      </c>
      <c r="L75" s="128"/>
      <c r="M75" s="133">
        <v>491.19</v>
      </c>
    </row>
    <row r="76" spans="1:13" s="121" customFormat="1" ht="33.75">
      <c r="A76" s="130">
        <v>294</v>
      </c>
      <c r="B76" s="124" t="s">
        <v>102</v>
      </c>
      <c r="C76" s="125">
        <f>SUM(C77)</f>
        <v>35000</v>
      </c>
      <c r="D76" s="125">
        <f>SUM(D77)</f>
        <v>35000</v>
      </c>
      <c r="E76" s="125">
        <f>SUM(E77)</f>
        <v>0</v>
      </c>
      <c r="F76" s="125">
        <f>SUM(F77)</f>
        <v>0</v>
      </c>
      <c r="G76" s="126">
        <f t="shared" si="60"/>
        <v>0</v>
      </c>
      <c r="H76" s="127">
        <f t="shared" si="61"/>
        <v>35000</v>
      </c>
      <c r="L76" s="128"/>
      <c r="M76" s="125">
        <f>SUM(M77)</f>
        <v>0</v>
      </c>
    </row>
    <row r="77" spans="1:13" s="121" customFormat="1" ht="22.5">
      <c r="A77" s="131">
        <v>29401</v>
      </c>
      <c r="B77" s="132" t="s">
        <v>102</v>
      </c>
      <c r="C77" s="133">
        <v>35000</v>
      </c>
      <c r="D77" s="133">
        <v>35000</v>
      </c>
      <c r="E77" s="133">
        <f>F77-M77</f>
        <v>0</v>
      </c>
      <c r="F77" s="133">
        <v>0</v>
      </c>
      <c r="G77" s="134">
        <f t="shared" si="60"/>
        <v>0</v>
      </c>
      <c r="H77" s="135">
        <f t="shared" si="61"/>
        <v>35000</v>
      </c>
      <c r="L77" s="128"/>
      <c r="M77" s="133">
        <v>0</v>
      </c>
    </row>
    <row r="78" spans="1:13" s="121" customFormat="1" ht="11.25">
      <c r="A78" s="123">
        <v>3000</v>
      </c>
      <c r="B78" s="124" t="s">
        <v>103</v>
      </c>
      <c r="C78" s="125">
        <f>SUM(C79,C88,C98,C104,C109,C119,C122,C132,C137)</f>
        <v>6589270</v>
      </c>
      <c r="D78" s="125">
        <f t="shared" ref="D78:F78" si="68">SUM(D79,D88,D98,D104,D109,D119,D122,D132,D137)</f>
        <v>7042191</v>
      </c>
      <c r="E78" s="125">
        <f t="shared" si="68"/>
        <v>672844.26</v>
      </c>
      <c r="F78" s="125">
        <f t="shared" si="68"/>
        <v>1161846.0900000001</v>
      </c>
      <c r="G78" s="126">
        <f t="shared" si="60"/>
        <v>0.16498360950448518</v>
      </c>
      <c r="H78" s="127">
        <f t="shared" si="61"/>
        <v>5880344.9100000001</v>
      </c>
      <c r="J78" s="122"/>
      <c r="L78" s="128"/>
      <c r="M78" s="125">
        <f t="shared" ref="M78" si="69">SUM(M79,M88,M98,M104,M109,M119,M122,M132,M137)</f>
        <v>489001.83</v>
      </c>
    </row>
    <row r="79" spans="1:13" s="121" customFormat="1" ht="29.25" customHeight="1">
      <c r="A79" s="129">
        <v>3100</v>
      </c>
      <c r="B79" s="124" t="s">
        <v>104</v>
      </c>
      <c r="C79" s="125">
        <f>SUM(C80,C82,C84,C86)</f>
        <v>715000</v>
      </c>
      <c r="D79" s="125">
        <f t="shared" ref="D79:F79" si="70">SUM(D80,D82,D84,D86)</f>
        <v>715000</v>
      </c>
      <c r="E79" s="125">
        <f t="shared" si="70"/>
        <v>99907.87000000001</v>
      </c>
      <c r="F79" s="125">
        <f t="shared" si="70"/>
        <v>176405.72</v>
      </c>
      <c r="G79" s="126">
        <f t="shared" si="60"/>
        <v>0.24672128671328672</v>
      </c>
      <c r="H79" s="127">
        <f t="shared" si="61"/>
        <v>538594.28</v>
      </c>
      <c r="L79" s="128"/>
      <c r="M79" s="125">
        <f t="shared" ref="M79" si="71">SUM(M80,M82,M84,M86)</f>
        <v>76497.849999999991</v>
      </c>
    </row>
    <row r="80" spans="1:13" s="121" customFormat="1" ht="11.25">
      <c r="A80" s="130">
        <v>311</v>
      </c>
      <c r="B80" s="124" t="s">
        <v>105</v>
      </c>
      <c r="C80" s="125">
        <f>SUM(C81)</f>
        <v>320000</v>
      </c>
      <c r="D80" s="125">
        <f t="shared" ref="D80:F80" si="72">SUM(D81)</f>
        <v>320000</v>
      </c>
      <c r="E80" s="125">
        <f t="shared" si="72"/>
        <v>37821</v>
      </c>
      <c r="F80" s="125">
        <f t="shared" si="72"/>
        <v>61278.87</v>
      </c>
      <c r="G80" s="126">
        <f t="shared" si="60"/>
        <v>0.19149646875000001</v>
      </c>
      <c r="H80" s="127">
        <f t="shared" si="61"/>
        <v>258721.13</v>
      </c>
      <c r="L80" s="128"/>
      <c r="M80" s="125">
        <f t="shared" ref="M80" si="73">SUM(M81)</f>
        <v>23457.87</v>
      </c>
    </row>
    <row r="81" spans="1:13" s="121" customFormat="1" ht="11.25">
      <c r="A81" s="131">
        <v>31101</v>
      </c>
      <c r="B81" s="132" t="s">
        <v>105</v>
      </c>
      <c r="C81" s="133">
        <v>320000</v>
      </c>
      <c r="D81" s="133">
        <v>320000</v>
      </c>
      <c r="E81" s="133">
        <f>F81-M81</f>
        <v>37821</v>
      </c>
      <c r="F81" s="133">
        <v>61278.87</v>
      </c>
      <c r="G81" s="134">
        <f t="shared" si="60"/>
        <v>0.19149646875000001</v>
      </c>
      <c r="H81" s="135">
        <f t="shared" si="61"/>
        <v>258721.13</v>
      </c>
      <c r="L81" s="128"/>
      <c r="M81" s="133">
        <v>23457.87</v>
      </c>
    </row>
    <row r="82" spans="1:13" s="121" customFormat="1" ht="11.25">
      <c r="A82" s="130">
        <v>313</v>
      </c>
      <c r="B82" s="124" t="s">
        <v>106</v>
      </c>
      <c r="C82" s="125">
        <f>SUM(C83)</f>
        <v>50000</v>
      </c>
      <c r="D82" s="125">
        <f t="shared" ref="D82:F82" si="74">SUM(D83)</f>
        <v>50000</v>
      </c>
      <c r="E82" s="125">
        <f t="shared" si="74"/>
        <v>8539</v>
      </c>
      <c r="F82" s="125">
        <f t="shared" si="74"/>
        <v>13466</v>
      </c>
      <c r="G82" s="126">
        <f t="shared" si="60"/>
        <v>0.26932</v>
      </c>
      <c r="H82" s="127">
        <f t="shared" si="61"/>
        <v>36534</v>
      </c>
      <c r="L82" s="128"/>
      <c r="M82" s="125">
        <f t="shared" ref="M82" si="75">SUM(M83)</f>
        <v>4927</v>
      </c>
    </row>
    <row r="83" spans="1:13" s="121" customFormat="1" ht="11.25">
      <c r="A83" s="131">
        <v>31301</v>
      </c>
      <c r="B83" s="132" t="s">
        <v>106</v>
      </c>
      <c r="C83" s="133">
        <v>50000</v>
      </c>
      <c r="D83" s="133">
        <v>50000</v>
      </c>
      <c r="E83" s="133">
        <f>F83-M83</f>
        <v>8539</v>
      </c>
      <c r="F83" s="133">
        <v>13466</v>
      </c>
      <c r="G83" s="134">
        <f t="shared" si="60"/>
        <v>0.26932</v>
      </c>
      <c r="H83" s="135">
        <f t="shared" si="61"/>
        <v>36534</v>
      </c>
      <c r="L83" s="128"/>
      <c r="M83" s="133">
        <v>4927</v>
      </c>
    </row>
    <row r="84" spans="1:13" s="121" customFormat="1" ht="11.25">
      <c r="A84" s="130">
        <v>314</v>
      </c>
      <c r="B84" s="124" t="s">
        <v>107</v>
      </c>
      <c r="C84" s="125">
        <f>SUM(C85)</f>
        <v>310000</v>
      </c>
      <c r="D84" s="125">
        <f t="shared" ref="D84:F84" si="76">SUM(D85)</f>
        <v>310000</v>
      </c>
      <c r="E84" s="125">
        <f t="shared" si="76"/>
        <v>46653.91</v>
      </c>
      <c r="F84" s="125">
        <f t="shared" si="76"/>
        <v>92544.85</v>
      </c>
      <c r="G84" s="126">
        <f t="shared" si="60"/>
        <v>0.29853177419354843</v>
      </c>
      <c r="H84" s="127">
        <f t="shared" si="61"/>
        <v>217455.15</v>
      </c>
      <c r="L84" s="128"/>
      <c r="M84" s="125">
        <f t="shared" ref="M84" si="77">SUM(M85)</f>
        <v>45890.94</v>
      </c>
    </row>
    <row r="85" spans="1:13" s="121" customFormat="1" ht="11.25">
      <c r="A85" s="131">
        <v>31401</v>
      </c>
      <c r="B85" s="132" t="s">
        <v>107</v>
      </c>
      <c r="C85" s="133">
        <v>310000</v>
      </c>
      <c r="D85" s="133">
        <v>310000</v>
      </c>
      <c r="E85" s="133">
        <f>F85-M85</f>
        <v>46653.91</v>
      </c>
      <c r="F85" s="133">
        <v>92544.85</v>
      </c>
      <c r="G85" s="134">
        <f t="shared" si="60"/>
        <v>0.29853177419354843</v>
      </c>
      <c r="H85" s="135">
        <f t="shared" si="61"/>
        <v>217455.15</v>
      </c>
      <c r="L85" s="128"/>
      <c r="M85" s="133">
        <v>45890.94</v>
      </c>
    </row>
    <row r="86" spans="1:13" s="121" customFormat="1" ht="11.25">
      <c r="A86" s="130">
        <v>318</v>
      </c>
      <c r="B86" s="124" t="s">
        <v>108</v>
      </c>
      <c r="C86" s="125">
        <f>SUM(C87)</f>
        <v>35000</v>
      </c>
      <c r="D86" s="125">
        <f t="shared" ref="D86:F86" si="78">SUM(D87)</f>
        <v>35000</v>
      </c>
      <c r="E86" s="125">
        <f t="shared" si="78"/>
        <v>6893.96</v>
      </c>
      <c r="F86" s="125">
        <f t="shared" si="78"/>
        <v>9116</v>
      </c>
      <c r="G86" s="126">
        <f t="shared" si="60"/>
        <v>0.26045714285714283</v>
      </c>
      <c r="H86" s="127">
        <f t="shared" si="61"/>
        <v>25884</v>
      </c>
      <c r="L86" s="128"/>
      <c r="M86" s="125">
        <f t="shared" ref="M86" si="79">SUM(M87)</f>
        <v>2222.04</v>
      </c>
    </row>
    <row r="87" spans="1:13" s="121" customFormat="1" ht="11.25">
      <c r="A87" s="131">
        <v>31801</v>
      </c>
      <c r="B87" s="132" t="s">
        <v>109</v>
      </c>
      <c r="C87" s="133">
        <v>35000</v>
      </c>
      <c r="D87" s="133">
        <v>35000</v>
      </c>
      <c r="E87" s="133">
        <f>F87-M87</f>
        <v>6893.96</v>
      </c>
      <c r="F87" s="133">
        <v>9116</v>
      </c>
      <c r="G87" s="134">
        <f t="shared" si="60"/>
        <v>0.26045714285714283</v>
      </c>
      <c r="H87" s="135">
        <f t="shared" si="61"/>
        <v>25884</v>
      </c>
      <c r="L87" s="128"/>
      <c r="M87" s="133">
        <v>2222.04</v>
      </c>
    </row>
    <row r="88" spans="1:13" s="121" customFormat="1" ht="11.25">
      <c r="A88" s="129">
        <v>3200</v>
      </c>
      <c r="B88" s="124" t="s">
        <v>110</v>
      </c>
      <c r="C88" s="125">
        <f>SUM(C89,C91,C94,C96)</f>
        <v>1546830</v>
      </c>
      <c r="D88" s="125">
        <f t="shared" ref="D88:F88" si="80">SUM(D89,D91,D94,D96)</f>
        <v>1546830</v>
      </c>
      <c r="E88" s="125">
        <f t="shared" si="80"/>
        <v>179428.42</v>
      </c>
      <c r="F88" s="125">
        <f t="shared" si="80"/>
        <v>238754.91</v>
      </c>
      <c r="G88" s="126">
        <f t="shared" si="60"/>
        <v>0.15435109869862881</v>
      </c>
      <c r="H88" s="127">
        <f t="shared" si="61"/>
        <v>1308075.0900000001</v>
      </c>
      <c r="L88" s="128"/>
      <c r="M88" s="125">
        <f t="shared" ref="M88" si="81">SUM(M89,M91,M94,M96)</f>
        <v>59326.49</v>
      </c>
    </row>
    <row r="89" spans="1:13" s="121" customFormat="1" ht="11.25">
      <c r="A89" s="130">
        <v>322</v>
      </c>
      <c r="B89" s="124" t="s">
        <v>111</v>
      </c>
      <c r="C89" s="125">
        <f>SUM(C90)</f>
        <v>300000</v>
      </c>
      <c r="D89" s="125">
        <f t="shared" ref="D89:F89" si="82">SUM(D90)</f>
        <v>300000</v>
      </c>
      <c r="E89" s="125">
        <f t="shared" si="82"/>
        <v>125800</v>
      </c>
      <c r="F89" s="125">
        <f t="shared" si="82"/>
        <v>125800</v>
      </c>
      <c r="G89" s="126">
        <f t="shared" si="60"/>
        <v>0.41933333333333334</v>
      </c>
      <c r="H89" s="127">
        <f t="shared" si="61"/>
        <v>174200</v>
      </c>
      <c r="L89" s="128"/>
      <c r="M89" s="125">
        <f t="shared" ref="M89" si="83">SUM(M90)</f>
        <v>0</v>
      </c>
    </row>
    <row r="90" spans="1:13" s="121" customFormat="1" ht="11.25">
      <c r="A90" s="131">
        <v>32201</v>
      </c>
      <c r="B90" s="132" t="s">
        <v>111</v>
      </c>
      <c r="C90" s="133">
        <v>300000</v>
      </c>
      <c r="D90" s="133">
        <v>300000</v>
      </c>
      <c r="E90" s="133">
        <f>F90-M90</f>
        <v>125800</v>
      </c>
      <c r="F90" s="133">
        <v>125800</v>
      </c>
      <c r="G90" s="134">
        <f t="shared" si="60"/>
        <v>0.41933333333333334</v>
      </c>
      <c r="H90" s="135">
        <f t="shared" si="61"/>
        <v>174200</v>
      </c>
      <c r="L90" s="128"/>
      <c r="M90" s="133">
        <v>0</v>
      </c>
    </row>
    <row r="91" spans="1:13" s="121" customFormat="1" ht="22.5">
      <c r="A91" s="130">
        <v>323</v>
      </c>
      <c r="B91" s="124" t="s">
        <v>112</v>
      </c>
      <c r="C91" s="125">
        <f>SUM(C92:C93)</f>
        <v>220000</v>
      </c>
      <c r="D91" s="125">
        <f t="shared" ref="D91:F91" si="84">SUM(D92:D93)</f>
        <v>220000</v>
      </c>
      <c r="E91" s="125">
        <f t="shared" si="84"/>
        <v>12216.42</v>
      </c>
      <c r="F91" s="125">
        <f t="shared" si="84"/>
        <v>27080.91</v>
      </c>
      <c r="G91" s="126">
        <f t="shared" si="60"/>
        <v>0.12309504545454546</v>
      </c>
      <c r="H91" s="127">
        <f t="shared" si="61"/>
        <v>192919.09</v>
      </c>
      <c r="L91" s="128"/>
      <c r="M91" s="125">
        <f t="shared" ref="M91" si="85">SUM(M92:M93)</f>
        <v>14864.49</v>
      </c>
    </row>
    <row r="92" spans="1:13" s="121" customFormat="1" ht="11.25">
      <c r="A92" s="131">
        <v>32301</v>
      </c>
      <c r="B92" s="132" t="s">
        <v>113</v>
      </c>
      <c r="C92" s="133">
        <v>150000</v>
      </c>
      <c r="D92" s="133">
        <v>150000</v>
      </c>
      <c r="E92" s="133">
        <f t="shared" ref="E92:E93" si="86">F92-M92</f>
        <v>12216.42</v>
      </c>
      <c r="F92" s="133">
        <v>27080.91</v>
      </c>
      <c r="G92" s="134">
        <f t="shared" si="60"/>
        <v>0.18053939999999999</v>
      </c>
      <c r="H92" s="135">
        <f t="shared" si="61"/>
        <v>122919.09</v>
      </c>
      <c r="L92" s="128"/>
      <c r="M92" s="133">
        <v>14864.49</v>
      </c>
    </row>
    <row r="93" spans="1:13" s="121" customFormat="1" ht="11.25">
      <c r="A93" s="131">
        <v>32302</v>
      </c>
      <c r="B93" s="132" t="s">
        <v>147</v>
      </c>
      <c r="C93" s="133">
        <v>70000</v>
      </c>
      <c r="D93" s="133">
        <v>70000</v>
      </c>
      <c r="E93" s="133">
        <f t="shared" si="86"/>
        <v>0</v>
      </c>
      <c r="F93" s="133">
        <v>0</v>
      </c>
      <c r="G93" s="134">
        <f t="shared" ref="G93" si="87">+F93/D93</f>
        <v>0</v>
      </c>
      <c r="H93" s="135">
        <f t="shared" ref="H93" si="88">+D93-F93</f>
        <v>70000</v>
      </c>
      <c r="L93" s="128"/>
      <c r="M93" s="133">
        <v>0</v>
      </c>
    </row>
    <row r="94" spans="1:13" s="121" customFormat="1" ht="11.25">
      <c r="A94" s="130">
        <v>325</v>
      </c>
      <c r="B94" s="124" t="s">
        <v>148</v>
      </c>
      <c r="C94" s="125">
        <f>SUM(C95)</f>
        <v>326830</v>
      </c>
      <c r="D94" s="125">
        <f t="shared" ref="D94:F94" si="89">SUM(D95)</f>
        <v>326830</v>
      </c>
      <c r="E94" s="125">
        <f t="shared" si="89"/>
        <v>17052</v>
      </c>
      <c r="F94" s="125">
        <f t="shared" si="89"/>
        <v>50052</v>
      </c>
      <c r="G94" s="126">
        <f t="shared" si="60"/>
        <v>0.15314383624514274</v>
      </c>
      <c r="H94" s="127">
        <f t="shared" si="61"/>
        <v>276778</v>
      </c>
      <c r="L94" s="128"/>
      <c r="M94" s="125">
        <f t="shared" ref="M94" si="90">SUM(M95)</f>
        <v>33000</v>
      </c>
    </row>
    <row r="95" spans="1:13" s="121" customFormat="1" ht="11.25">
      <c r="A95" s="131">
        <v>32501</v>
      </c>
      <c r="B95" s="132" t="s">
        <v>148</v>
      </c>
      <c r="C95" s="133">
        <v>326830</v>
      </c>
      <c r="D95" s="133">
        <v>326830</v>
      </c>
      <c r="E95" s="133">
        <f>F95-M95</f>
        <v>17052</v>
      </c>
      <c r="F95" s="133">
        <v>50052</v>
      </c>
      <c r="G95" s="134">
        <f t="shared" si="60"/>
        <v>0.15314383624514274</v>
      </c>
      <c r="H95" s="135">
        <f t="shared" si="61"/>
        <v>276778</v>
      </c>
      <c r="L95" s="128"/>
      <c r="M95" s="133">
        <v>33000</v>
      </c>
    </row>
    <row r="96" spans="1:13" s="121" customFormat="1" ht="11.25">
      <c r="A96" s="130">
        <v>329</v>
      </c>
      <c r="B96" s="124" t="s">
        <v>53</v>
      </c>
      <c r="C96" s="125">
        <f>SUM(C97)</f>
        <v>700000</v>
      </c>
      <c r="D96" s="125">
        <f t="shared" ref="D96:F96" si="91">SUM(D97)</f>
        <v>700000</v>
      </c>
      <c r="E96" s="125">
        <f t="shared" si="91"/>
        <v>24360</v>
      </c>
      <c r="F96" s="125">
        <f t="shared" si="91"/>
        <v>35822</v>
      </c>
      <c r="G96" s="126">
        <f t="shared" si="60"/>
        <v>5.1174285714285714E-2</v>
      </c>
      <c r="H96" s="127">
        <f t="shared" si="61"/>
        <v>664178</v>
      </c>
      <c r="L96" s="128"/>
      <c r="M96" s="125">
        <f t="shared" ref="M96" si="92">SUM(M97)</f>
        <v>11462</v>
      </c>
    </row>
    <row r="97" spans="1:13" s="121" customFormat="1" ht="11.25">
      <c r="A97" s="131">
        <v>32901</v>
      </c>
      <c r="B97" s="132" t="s">
        <v>53</v>
      </c>
      <c r="C97" s="133">
        <v>700000</v>
      </c>
      <c r="D97" s="133">
        <v>700000</v>
      </c>
      <c r="E97" s="133">
        <f>F97-M97</f>
        <v>24360</v>
      </c>
      <c r="F97" s="133">
        <v>35822</v>
      </c>
      <c r="G97" s="134">
        <f t="shared" si="60"/>
        <v>5.1174285714285714E-2</v>
      </c>
      <c r="H97" s="135">
        <f t="shared" si="61"/>
        <v>664178</v>
      </c>
      <c r="L97" s="128"/>
      <c r="M97" s="133">
        <v>11462</v>
      </c>
    </row>
    <row r="98" spans="1:13" s="121" customFormat="1" ht="22.5">
      <c r="A98" s="129">
        <v>3300</v>
      </c>
      <c r="B98" s="124" t="s">
        <v>114</v>
      </c>
      <c r="C98" s="125">
        <f>SUM(C99,C102)</f>
        <v>109940</v>
      </c>
      <c r="D98" s="125">
        <f t="shared" ref="D98:F98" si="93">SUM(D99,D102)</f>
        <v>109940</v>
      </c>
      <c r="E98" s="125">
        <f t="shared" si="93"/>
        <v>0</v>
      </c>
      <c r="F98" s="125">
        <f t="shared" si="93"/>
        <v>0</v>
      </c>
      <c r="G98" s="126">
        <f t="shared" si="60"/>
        <v>0</v>
      </c>
      <c r="H98" s="127">
        <f t="shared" si="61"/>
        <v>109940</v>
      </c>
      <c r="L98" s="128"/>
      <c r="M98" s="125">
        <f t="shared" ref="M98" si="94">SUM(M99,M102)</f>
        <v>0</v>
      </c>
    </row>
    <row r="99" spans="1:13" s="121" customFormat="1" ht="22.5">
      <c r="A99" s="130">
        <v>333</v>
      </c>
      <c r="B99" s="124" t="s">
        <v>115</v>
      </c>
      <c r="C99" s="125">
        <f>SUM(C100:C101)</f>
        <v>39940</v>
      </c>
      <c r="D99" s="125">
        <f t="shared" ref="D99:F99" si="95">SUM(D100:D101)</f>
        <v>39940</v>
      </c>
      <c r="E99" s="125">
        <f t="shared" si="95"/>
        <v>0</v>
      </c>
      <c r="F99" s="125">
        <f t="shared" si="95"/>
        <v>0</v>
      </c>
      <c r="G99" s="126">
        <f t="shared" si="60"/>
        <v>0</v>
      </c>
      <c r="H99" s="127">
        <f t="shared" ref="H99:H134" si="96">+D99-F99</f>
        <v>39940</v>
      </c>
      <c r="L99" s="128"/>
      <c r="M99" s="125">
        <f t="shared" ref="M99" si="97">SUM(M100:M101)</f>
        <v>0</v>
      </c>
    </row>
    <row r="100" spans="1:13" s="121" customFormat="1" ht="11.25">
      <c r="A100" s="131">
        <v>33301</v>
      </c>
      <c r="B100" s="132" t="s">
        <v>39</v>
      </c>
      <c r="C100" s="133">
        <v>15000</v>
      </c>
      <c r="D100" s="133">
        <v>15000</v>
      </c>
      <c r="E100" s="133">
        <f t="shared" ref="E100:E101" si="98">F100-M100</f>
        <v>0</v>
      </c>
      <c r="F100" s="133">
        <v>0</v>
      </c>
      <c r="G100" s="134">
        <f t="shared" si="60"/>
        <v>0</v>
      </c>
      <c r="H100" s="135">
        <f t="shared" si="96"/>
        <v>15000</v>
      </c>
      <c r="L100" s="128"/>
      <c r="M100" s="133">
        <v>0</v>
      </c>
    </row>
    <row r="101" spans="1:13" s="121" customFormat="1" ht="11.25">
      <c r="A101" s="131">
        <v>33302</v>
      </c>
      <c r="B101" s="132" t="s">
        <v>149</v>
      </c>
      <c r="C101" s="133">
        <v>24940</v>
      </c>
      <c r="D101" s="133">
        <v>24940</v>
      </c>
      <c r="E101" s="133">
        <f t="shared" si="98"/>
        <v>0</v>
      </c>
      <c r="F101" s="133">
        <v>0</v>
      </c>
      <c r="G101" s="134">
        <f t="shared" ref="G101" si="99">+F101/D101</f>
        <v>0</v>
      </c>
      <c r="H101" s="135">
        <f t="shared" ref="H101" si="100">+D101-F101</f>
        <v>24940</v>
      </c>
      <c r="L101" s="128"/>
      <c r="M101" s="133">
        <v>0</v>
      </c>
    </row>
    <row r="102" spans="1:13" s="121" customFormat="1" ht="22.5">
      <c r="A102" s="130">
        <v>336</v>
      </c>
      <c r="B102" s="124" t="s">
        <v>116</v>
      </c>
      <c r="C102" s="125">
        <f>SUM(C103)</f>
        <v>70000</v>
      </c>
      <c r="D102" s="125">
        <f t="shared" ref="D102:F102" si="101">SUM(D103)</f>
        <v>70000</v>
      </c>
      <c r="E102" s="125">
        <f t="shared" si="101"/>
        <v>0</v>
      </c>
      <c r="F102" s="125">
        <f t="shared" si="101"/>
        <v>0</v>
      </c>
      <c r="G102" s="126">
        <f t="shared" si="60"/>
        <v>0</v>
      </c>
      <c r="H102" s="127">
        <f t="shared" si="96"/>
        <v>70000</v>
      </c>
      <c r="L102" s="128"/>
      <c r="M102" s="125">
        <f t="shared" ref="M102" si="102">SUM(M103)</f>
        <v>0</v>
      </c>
    </row>
    <row r="103" spans="1:13" s="121" customFormat="1" ht="11.25">
      <c r="A103" s="131">
        <v>33603</v>
      </c>
      <c r="B103" s="132" t="s">
        <v>117</v>
      </c>
      <c r="C103" s="133">
        <v>70000</v>
      </c>
      <c r="D103" s="133">
        <v>70000</v>
      </c>
      <c r="E103" s="133">
        <f>F103-M103</f>
        <v>0</v>
      </c>
      <c r="F103" s="133">
        <v>0</v>
      </c>
      <c r="G103" s="134">
        <f t="shared" si="60"/>
        <v>0</v>
      </c>
      <c r="H103" s="135">
        <f t="shared" si="96"/>
        <v>70000</v>
      </c>
      <c r="L103" s="128"/>
      <c r="M103" s="133">
        <v>0</v>
      </c>
    </row>
    <row r="104" spans="1:13" s="121" customFormat="1" ht="22.5">
      <c r="A104" s="129">
        <v>3400</v>
      </c>
      <c r="B104" s="124" t="s">
        <v>118</v>
      </c>
      <c r="C104" s="125">
        <f>SUM(C105,C107)</f>
        <v>85000</v>
      </c>
      <c r="D104" s="125">
        <f t="shared" ref="D104:F104" si="103">SUM(D105,D107)</f>
        <v>85000</v>
      </c>
      <c r="E104" s="125">
        <f t="shared" si="103"/>
        <v>6694.49</v>
      </c>
      <c r="F104" s="125">
        <f t="shared" si="103"/>
        <v>9209.369999999999</v>
      </c>
      <c r="G104" s="126">
        <f t="shared" si="60"/>
        <v>0.10834552941176469</v>
      </c>
      <c r="H104" s="127">
        <f t="shared" si="96"/>
        <v>75790.63</v>
      </c>
      <c r="L104" s="128"/>
      <c r="M104" s="125">
        <f t="shared" ref="M104" si="104">SUM(M105,M107)</f>
        <v>2514.88</v>
      </c>
    </row>
    <row r="105" spans="1:13" s="121" customFormat="1" ht="11.25">
      <c r="A105" s="130">
        <v>341</v>
      </c>
      <c r="B105" s="124" t="s">
        <v>119</v>
      </c>
      <c r="C105" s="125">
        <f>SUM(C106)</f>
        <v>35000</v>
      </c>
      <c r="D105" s="125">
        <f t="shared" ref="D105:F105" si="105">SUM(D106)</f>
        <v>35000</v>
      </c>
      <c r="E105" s="125">
        <f t="shared" si="105"/>
        <v>711.07999999999993</v>
      </c>
      <c r="F105" s="125">
        <f t="shared" si="105"/>
        <v>3225.96</v>
      </c>
      <c r="G105" s="126">
        <f t="shared" si="60"/>
        <v>9.2170285714285718E-2</v>
      </c>
      <c r="H105" s="127">
        <f t="shared" si="96"/>
        <v>31774.04</v>
      </c>
      <c r="L105" s="128"/>
      <c r="M105" s="125">
        <f t="shared" ref="M105" si="106">SUM(M106)</f>
        <v>2514.88</v>
      </c>
    </row>
    <row r="106" spans="1:13" s="121" customFormat="1" ht="11.25">
      <c r="A106" s="131">
        <v>34101</v>
      </c>
      <c r="B106" s="132" t="s">
        <v>119</v>
      </c>
      <c r="C106" s="133">
        <v>35000</v>
      </c>
      <c r="D106" s="133">
        <v>35000</v>
      </c>
      <c r="E106" s="133">
        <f>F106-M106</f>
        <v>711.07999999999993</v>
      </c>
      <c r="F106" s="133">
        <v>3225.96</v>
      </c>
      <c r="G106" s="134">
        <f t="shared" si="60"/>
        <v>9.2170285714285718E-2</v>
      </c>
      <c r="H106" s="135">
        <f t="shared" si="96"/>
        <v>31774.04</v>
      </c>
      <c r="L106" s="128"/>
      <c r="M106" s="133">
        <v>2514.88</v>
      </c>
    </row>
    <row r="107" spans="1:13" s="121" customFormat="1" ht="11.25">
      <c r="A107" s="130">
        <v>345</v>
      </c>
      <c r="B107" s="124" t="s">
        <v>120</v>
      </c>
      <c r="C107" s="125">
        <f>SUM(C108)</f>
        <v>50000</v>
      </c>
      <c r="D107" s="125">
        <f t="shared" ref="D107:F107" si="107">SUM(D108)</f>
        <v>50000</v>
      </c>
      <c r="E107" s="125">
        <f t="shared" si="107"/>
        <v>5983.41</v>
      </c>
      <c r="F107" s="125">
        <f t="shared" si="107"/>
        <v>5983.41</v>
      </c>
      <c r="G107" s="126">
        <f t="shared" si="60"/>
        <v>0.1196682</v>
      </c>
      <c r="H107" s="127">
        <f t="shared" si="96"/>
        <v>44016.59</v>
      </c>
      <c r="L107" s="128"/>
      <c r="M107" s="125">
        <f t="shared" ref="M107" si="108">SUM(M108)</f>
        <v>0</v>
      </c>
    </row>
    <row r="108" spans="1:13" s="121" customFormat="1" ht="11.25">
      <c r="A108" s="131">
        <v>34501</v>
      </c>
      <c r="B108" s="132" t="s">
        <v>120</v>
      </c>
      <c r="C108" s="133">
        <v>50000</v>
      </c>
      <c r="D108" s="133">
        <v>50000</v>
      </c>
      <c r="E108" s="133">
        <f>F108-M108</f>
        <v>5983.41</v>
      </c>
      <c r="F108" s="133">
        <v>5983.41</v>
      </c>
      <c r="G108" s="134">
        <f t="shared" si="60"/>
        <v>0.1196682</v>
      </c>
      <c r="H108" s="135">
        <f t="shared" si="96"/>
        <v>44016.59</v>
      </c>
      <c r="L108" s="128"/>
      <c r="M108" s="133">
        <v>0</v>
      </c>
    </row>
    <row r="109" spans="1:13" s="121" customFormat="1" ht="22.5">
      <c r="A109" s="129">
        <v>3500</v>
      </c>
      <c r="B109" s="124" t="s">
        <v>121</v>
      </c>
      <c r="C109" s="125">
        <f>SUM(C110,C112,C114,C117)</f>
        <v>610000</v>
      </c>
      <c r="D109" s="125">
        <f t="shared" ref="D109:F109" si="109">SUM(D110,D112,D114,D117)</f>
        <v>665000</v>
      </c>
      <c r="E109" s="125">
        <f t="shared" si="109"/>
        <v>32781.22</v>
      </c>
      <c r="F109" s="125">
        <f t="shared" si="109"/>
        <v>85384.37999999999</v>
      </c>
      <c r="G109" s="126">
        <f t="shared" ref="G109:G121" si="110">+F109/D109</f>
        <v>0.12839756390977441</v>
      </c>
      <c r="H109" s="127">
        <f t="shared" si="96"/>
        <v>579615.62</v>
      </c>
      <c r="L109" s="128"/>
      <c r="M109" s="125">
        <f t="shared" ref="M109" si="111">SUM(M110,M112,M114,M117)</f>
        <v>52603.16</v>
      </c>
    </row>
    <row r="110" spans="1:13" s="121" customFormat="1" ht="22.5">
      <c r="A110" s="130">
        <v>351</v>
      </c>
      <c r="B110" s="124" t="s">
        <v>122</v>
      </c>
      <c r="C110" s="125">
        <f>SUM(C111)</f>
        <v>325000</v>
      </c>
      <c r="D110" s="125">
        <f t="shared" ref="D110:F110" si="112">SUM(D111)</f>
        <v>325000</v>
      </c>
      <c r="E110" s="125">
        <f t="shared" si="112"/>
        <v>2494</v>
      </c>
      <c r="F110" s="125">
        <f t="shared" si="112"/>
        <v>13618.4</v>
      </c>
      <c r="G110" s="126">
        <f t="shared" si="110"/>
        <v>4.190276923076923E-2</v>
      </c>
      <c r="H110" s="127">
        <f t="shared" si="96"/>
        <v>311381.59999999998</v>
      </c>
      <c r="L110" s="128"/>
      <c r="M110" s="125">
        <f t="shared" ref="M110" si="113">SUM(M111)</f>
        <v>11124.4</v>
      </c>
    </row>
    <row r="111" spans="1:13" s="121" customFormat="1" ht="11.25">
      <c r="A111" s="131">
        <v>35101</v>
      </c>
      <c r="B111" s="132" t="s">
        <v>123</v>
      </c>
      <c r="C111" s="133">
        <v>325000</v>
      </c>
      <c r="D111" s="133">
        <v>325000</v>
      </c>
      <c r="E111" s="133">
        <f>F111-M111</f>
        <v>2494</v>
      </c>
      <c r="F111" s="133">
        <v>13618.4</v>
      </c>
      <c r="G111" s="134">
        <f t="shared" si="110"/>
        <v>4.190276923076923E-2</v>
      </c>
      <c r="H111" s="135">
        <f t="shared" si="96"/>
        <v>311381.59999999998</v>
      </c>
      <c r="L111" s="128"/>
      <c r="M111" s="133">
        <v>11124.4</v>
      </c>
    </row>
    <row r="112" spans="1:13" s="121" customFormat="1" ht="33.75">
      <c r="A112" s="130">
        <v>352</v>
      </c>
      <c r="B112" s="124" t="s">
        <v>124</v>
      </c>
      <c r="C112" s="125">
        <f>SUM(C113)</f>
        <v>48000</v>
      </c>
      <c r="D112" s="125">
        <f t="shared" ref="D112:F112" si="114">SUM(D113)</f>
        <v>48000</v>
      </c>
      <c r="E112" s="125">
        <f t="shared" si="114"/>
        <v>1600.8</v>
      </c>
      <c r="F112" s="125">
        <f t="shared" si="114"/>
        <v>1600.8</v>
      </c>
      <c r="G112" s="126">
        <f t="shared" si="110"/>
        <v>3.3349999999999998E-2</v>
      </c>
      <c r="H112" s="127">
        <f t="shared" si="96"/>
        <v>46399.199999999997</v>
      </c>
      <c r="L112" s="128"/>
      <c r="M112" s="125">
        <f t="shared" ref="M112" si="115">SUM(M113)</f>
        <v>0</v>
      </c>
    </row>
    <row r="113" spans="1:13" s="121" customFormat="1" ht="22.5">
      <c r="A113" s="131">
        <v>35201</v>
      </c>
      <c r="B113" s="132" t="s">
        <v>125</v>
      </c>
      <c r="C113" s="133">
        <v>48000</v>
      </c>
      <c r="D113" s="133">
        <v>48000</v>
      </c>
      <c r="E113" s="133">
        <f>F113-M113</f>
        <v>1600.8</v>
      </c>
      <c r="F113" s="133">
        <v>1600.8</v>
      </c>
      <c r="G113" s="134">
        <f t="shared" si="110"/>
        <v>3.3349999999999998E-2</v>
      </c>
      <c r="H113" s="135">
        <f t="shared" si="96"/>
        <v>46399.199999999997</v>
      </c>
      <c r="L113" s="128"/>
      <c r="M113" s="133">
        <v>0</v>
      </c>
    </row>
    <row r="114" spans="1:13" s="121" customFormat="1" ht="33.75">
      <c r="A114" s="130">
        <v>353</v>
      </c>
      <c r="B114" s="124" t="s">
        <v>126</v>
      </c>
      <c r="C114" s="125">
        <f>SUM(C115:C116)</f>
        <v>52000</v>
      </c>
      <c r="D114" s="125">
        <f t="shared" ref="D114:F114" si="116">SUM(D115:D116)</f>
        <v>107000</v>
      </c>
      <c r="E114" s="125">
        <f t="shared" si="116"/>
        <v>9013.2000000000007</v>
      </c>
      <c r="F114" s="125">
        <f t="shared" si="116"/>
        <v>34460.119999999995</v>
      </c>
      <c r="G114" s="126">
        <f t="shared" si="110"/>
        <v>0.32205719626168222</v>
      </c>
      <c r="H114" s="127">
        <f t="shared" si="96"/>
        <v>72539.88</v>
      </c>
      <c r="L114" s="128"/>
      <c r="M114" s="125">
        <f t="shared" ref="M114" si="117">SUM(M115:M116)</f>
        <v>25446.92</v>
      </c>
    </row>
    <row r="115" spans="1:13" s="121" customFormat="1" ht="11.25">
      <c r="A115" s="131">
        <v>35301</v>
      </c>
      <c r="B115" s="132" t="s">
        <v>54</v>
      </c>
      <c r="C115" s="133">
        <v>12000</v>
      </c>
      <c r="D115" s="133">
        <v>67000</v>
      </c>
      <c r="E115" s="133">
        <f t="shared" ref="E115:E116" si="118">F115-M115</f>
        <v>9013.2000000000007</v>
      </c>
      <c r="F115" s="133">
        <v>10463.200000000001</v>
      </c>
      <c r="G115" s="134">
        <f t="shared" si="110"/>
        <v>0.15616716417910448</v>
      </c>
      <c r="H115" s="135">
        <f t="shared" si="96"/>
        <v>56536.800000000003</v>
      </c>
      <c r="L115" s="128"/>
      <c r="M115" s="133">
        <v>1450</v>
      </c>
    </row>
    <row r="116" spans="1:13" s="121" customFormat="1" ht="22.5">
      <c r="A116" s="131">
        <v>35302</v>
      </c>
      <c r="B116" s="132" t="s">
        <v>127</v>
      </c>
      <c r="C116" s="133">
        <v>40000</v>
      </c>
      <c r="D116" s="133">
        <v>40000</v>
      </c>
      <c r="E116" s="133">
        <f t="shared" si="118"/>
        <v>0</v>
      </c>
      <c r="F116" s="133">
        <v>23996.92</v>
      </c>
      <c r="G116" s="134">
        <f t="shared" si="110"/>
        <v>0.59992299999999998</v>
      </c>
      <c r="H116" s="135">
        <f t="shared" si="96"/>
        <v>16003.080000000002</v>
      </c>
      <c r="L116" s="128"/>
      <c r="M116" s="133">
        <v>23996.92</v>
      </c>
    </row>
    <row r="117" spans="1:13" s="121" customFormat="1" ht="22.5">
      <c r="A117" s="130">
        <v>355</v>
      </c>
      <c r="B117" s="124" t="s">
        <v>128</v>
      </c>
      <c r="C117" s="125">
        <f>SUM(C118)</f>
        <v>185000</v>
      </c>
      <c r="D117" s="125">
        <f t="shared" ref="D117:F117" si="119">SUM(D118)</f>
        <v>185000</v>
      </c>
      <c r="E117" s="125">
        <f t="shared" si="119"/>
        <v>19673.219999999998</v>
      </c>
      <c r="F117" s="125">
        <f t="shared" si="119"/>
        <v>35705.06</v>
      </c>
      <c r="G117" s="126">
        <f t="shared" si="110"/>
        <v>0.19300032432432432</v>
      </c>
      <c r="H117" s="127">
        <f t="shared" si="96"/>
        <v>149294.94</v>
      </c>
      <c r="L117" s="128"/>
      <c r="M117" s="125">
        <f t="shared" ref="M117" si="120">SUM(M118)</f>
        <v>16031.84</v>
      </c>
    </row>
    <row r="118" spans="1:13" s="121" customFormat="1" ht="11.25">
      <c r="A118" s="131">
        <v>35501</v>
      </c>
      <c r="B118" s="132" t="s">
        <v>129</v>
      </c>
      <c r="C118" s="133">
        <v>185000</v>
      </c>
      <c r="D118" s="133">
        <v>185000</v>
      </c>
      <c r="E118" s="133">
        <f>F118-M118</f>
        <v>19673.219999999998</v>
      </c>
      <c r="F118" s="133">
        <v>35705.06</v>
      </c>
      <c r="G118" s="134">
        <f t="shared" si="110"/>
        <v>0.19300032432432432</v>
      </c>
      <c r="H118" s="135">
        <f t="shared" si="96"/>
        <v>149294.94</v>
      </c>
      <c r="L118" s="128"/>
      <c r="M118" s="133">
        <v>16031.84</v>
      </c>
    </row>
    <row r="119" spans="1:13" s="121" customFormat="1" ht="22.5">
      <c r="A119" s="129">
        <v>3600</v>
      </c>
      <c r="B119" s="124" t="s">
        <v>130</v>
      </c>
      <c r="C119" s="125">
        <f>SUM(C120)</f>
        <v>2150000</v>
      </c>
      <c r="D119" s="125">
        <f t="shared" ref="D119:F119" si="121">SUM(D120)</f>
        <v>2495921</v>
      </c>
      <c r="E119" s="125">
        <f t="shared" si="121"/>
        <v>284196.95999999996</v>
      </c>
      <c r="F119" s="125">
        <f t="shared" si="121"/>
        <v>439960.11</v>
      </c>
      <c r="G119" s="126">
        <f t="shared" si="110"/>
        <v>0.17627164882221832</v>
      </c>
      <c r="H119" s="127">
        <f t="shared" si="96"/>
        <v>2055960.8900000001</v>
      </c>
      <c r="L119" s="128"/>
      <c r="M119" s="125">
        <f t="shared" ref="M119:M120" si="122">SUM(M120)</f>
        <v>155763.15</v>
      </c>
    </row>
    <row r="120" spans="1:13" s="121" customFormat="1" ht="33.75">
      <c r="A120" s="130">
        <v>361</v>
      </c>
      <c r="B120" s="124" t="s">
        <v>150</v>
      </c>
      <c r="C120" s="125">
        <f>SUM(C121)</f>
        <v>2150000</v>
      </c>
      <c r="D120" s="125">
        <f t="shared" ref="D120:F120" si="123">SUM(D121)</f>
        <v>2495921</v>
      </c>
      <c r="E120" s="125">
        <f t="shared" si="123"/>
        <v>284196.95999999996</v>
      </c>
      <c r="F120" s="125">
        <f t="shared" si="123"/>
        <v>439960.11</v>
      </c>
      <c r="G120" s="126">
        <f t="shared" si="110"/>
        <v>0.17627164882221832</v>
      </c>
      <c r="H120" s="127">
        <f t="shared" si="96"/>
        <v>2055960.8900000001</v>
      </c>
      <c r="L120" s="128"/>
      <c r="M120" s="125">
        <f t="shared" si="122"/>
        <v>155763.15</v>
      </c>
    </row>
    <row r="121" spans="1:13" s="121" customFormat="1" ht="33.75">
      <c r="A121" s="131">
        <v>36101</v>
      </c>
      <c r="B121" s="132" t="s">
        <v>150</v>
      </c>
      <c r="C121" s="133">
        <v>2150000</v>
      </c>
      <c r="D121" s="133">
        <v>2495921</v>
      </c>
      <c r="E121" s="133">
        <f>F121-M121</f>
        <v>284196.95999999996</v>
      </c>
      <c r="F121" s="133">
        <v>439960.11</v>
      </c>
      <c r="G121" s="134">
        <f t="shared" si="110"/>
        <v>0.17627164882221832</v>
      </c>
      <c r="H121" s="135">
        <f t="shared" si="96"/>
        <v>2055960.8900000001</v>
      </c>
      <c r="L121" s="128"/>
      <c r="M121" s="133">
        <v>155763.15</v>
      </c>
    </row>
    <row r="122" spans="1:13" s="121" customFormat="1" ht="11.25">
      <c r="A122" s="129">
        <v>3700</v>
      </c>
      <c r="B122" s="124" t="s">
        <v>131</v>
      </c>
      <c r="C122" s="125">
        <f>SUM(C123,C125,C127,C130)</f>
        <v>727500</v>
      </c>
      <c r="D122" s="125">
        <f t="shared" ref="D122:F122" si="124">SUM(D123,D125,D127,D130)</f>
        <v>779500</v>
      </c>
      <c r="E122" s="125">
        <f t="shared" si="124"/>
        <v>54720</v>
      </c>
      <c r="F122" s="125">
        <f t="shared" si="124"/>
        <v>127348</v>
      </c>
      <c r="G122" s="126">
        <f t="shared" ref="G122:G143" si="125">+F122/D122</f>
        <v>0.1633713919178961</v>
      </c>
      <c r="H122" s="127">
        <f t="shared" si="96"/>
        <v>652152</v>
      </c>
      <c r="L122" s="128"/>
      <c r="M122" s="125">
        <f t="shared" ref="M122" si="126">SUM(M123,M125,M127,M130)</f>
        <v>72628</v>
      </c>
    </row>
    <row r="123" spans="1:13" s="121" customFormat="1" ht="12" customHeight="1">
      <c r="A123" s="130">
        <v>371</v>
      </c>
      <c r="B123" s="124" t="s">
        <v>132</v>
      </c>
      <c r="C123" s="125">
        <f>SUM(C124)</f>
        <v>225000</v>
      </c>
      <c r="D123" s="125">
        <f t="shared" ref="D123:F123" si="127">SUM(D124)</f>
        <v>225000</v>
      </c>
      <c r="E123" s="125">
        <f t="shared" si="127"/>
        <v>0</v>
      </c>
      <c r="F123" s="125">
        <f t="shared" si="127"/>
        <v>0</v>
      </c>
      <c r="G123" s="126">
        <f t="shared" si="125"/>
        <v>0</v>
      </c>
      <c r="H123" s="127">
        <f t="shared" si="96"/>
        <v>225000</v>
      </c>
      <c r="L123" s="128"/>
      <c r="M123" s="125">
        <f t="shared" ref="M123" si="128">SUM(M124)</f>
        <v>0</v>
      </c>
    </row>
    <row r="124" spans="1:13" s="121" customFormat="1" ht="12" customHeight="1">
      <c r="A124" s="131">
        <v>37101</v>
      </c>
      <c r="B124" s="132" t="s">
        <v>132</v>
      </c>
      <c r="C124" s="133">
        <v>225000</v>
      </c>
      <c r="D124" s="133">
        <v>225000</v>
      </c>
      <c r="E124" s="133">
        <f>F124-M124</f>
        <v>0</v>
      </c>
      <c r="F124" s="133">
        <v>0</v>
      </c>
      <c r="G124" s="134">
        <f t="shared" si="125"/>
        <v>0</v>
      </c>
      <c r="H124" s="135">
        <f t="shared" si="96"/>
        <v>225000</v>
      </c>
      <c r="L124" s="128"/>
      <c r="M124" s="133">
        <v>0</v>
      </c>
    </row>
    <row r="125" spans="1:13" s="121" customFormat="1" ht="12" customHeight="1">
      <c r="A125" s="130">
        <v>372</v>
      </c>
      <c r="B125" s="124" t="s">
        <v>133</v>
      </c>
      <c r="C125" s="125">
        <f>SUM(C126)</f>
        <v>15000</v>
      </c>
      <c r="D125" s="125">
        <f t="shared" ref="D125:F125" si="129">SUM(D126)</f>
        <v>15000</v>
      </c>
      <c r="E125" s="125">
        <f t="shared" si="129"/>
        <v>0</v>
      </c>
      <c r="F125" s="125">
        <f t="shared" si="129"/>
        <v>11848</v>
      </c>
      <c r="G125" s="126">
        <f t="shared" si="125"/>
        <v>0.78986666666666672</v>
      </c>
      <c r="H125" s="127">
        <f t="shared" si="96"/>
        <v>3152</v>
      </c>
      <c r="L125" s="128"/>
      <c r="M125" s="125">
        <f t="shared" ref="M125" si="130">SUM(M126)</f>
        <v>11848</v>
      </c>
    </row>
    <row r="126" spans="1:13" s="121" customFormat="1" ht="12" customHeight="1">
      <c r="A126" s="131">
        <v>37201</v>
      </c>
      <c r="B126" s="132" t="s">
        <v>133</v>
      </c>
      <c r="C126" s="133">
        <v>15000</v>
      </c>
      <c r="D126" s="133">
        <v>15000</v>
      </c>
      <c r="E126" s="133">
        <f>F126-M126</f>
        <v>0</v>
      </c>
      <c r="F126" s="133">
        <v>11848</v>
      </c>
      <c r="G126" s="134">
        <f t="shared" si="125"/>
        <v>0.78986666666666672</v>
      </c>
      <c r="H126" s="135">
        <f t="shared" si="96"/>
        <v>3152</v>
      </c>
      <c r="L126" s="128"/>
      <c r="M126" s="133">
        <v>11848</v>
      </c>
    </row>
    <row r="127" spans="1:13" s="121" customFormat="1" ht="12" customHeight="1">
      <c r="A127" s="130">
        <v>375</v>
      </c>
      <c r="B127" s="124" t="s">
        <v>38</v>
      </c>
      <c r="C127" s="125">
        <f>SUM(C128:C129)</f>
        <v>485000</v>
      </c>
      <c r="D127" s="125">
        <f t="shared" ref="D127:F127" si="131">SUM(D128:D129)</f>
        <v>537000</v>
      </c>
      <c r="E127" s="125">
        <f t="shared" si="131"/>
        <v>54720</v>
      </c>
      <c r="F127" s="125">
        <f t="shared" si="131"/>
        <v>115500</v>
      </c>
      <c r="G127" s="126">
        <f t="shared" si="125"/>
        <v>0.21508379888268156</v>
      </c>
      <c r="H127" s="127">
        <f t="shared" si="96"/>
        <v>421500</v>
      </c>
      <c r="L127" s="128"/>
      <c r="M127" s="125">
        <f t="shared" ref="M127" si="132">SUM(M128:M129)</f>
        <v>60780</v>
      </c>
    </row>
    <row r="128" spans="1:13" s="121" customFormat="1" ht="12" customHeight="1">
      <c r="A128" s="131">
        <v>37501</v>
      </c>
      <c r="B128" s="132" t="s">
        <v>38</v>
      </c>
      <c r="C128" s="133">
        <v>425000</v>
      </c>
      <c r="D128" s="133">
        <v>477000</v>
      </c>
      <c r="E128" s="133">
        <f t="shared" ref="E128:E129" si="133">F128-M128</f>
        <v>45800</v>
      </c>
      <c r="F128" s="133">
        <v>100420</v>
      </c>
      <c r="G128" s="134">
        <f t="shared" si="125"/>
        <v>0.21052410901467505</v>
      </c>
      <c r="H128" s="135">
        <f t="shared" si="96"/>
        <v>376580</v>
      </c>
      <c r="L128" s="128"/>
      <c r="M128" s="133">
        <v>54620</v>
      </c>
    </row>
    <row r="129" spans="1:13" s="121" customFormat="1" ht="12" customHeight="1">
      <c r="A129" s="131">
        <v>37502</v>
      </c>
      <c r="B129" s="132" t="s">
        <v>134</v>
      </c>
      <c r="C129" s="133">
        <v>60000</v>
      </c>
      <c r="D129" s="133">
        <v>60000</v>
      </c>
      <c r="E129" s="133">
        <f t="shared" si="133"/>
        <v>8920</v>
      </c>
      <c r="F129" s="133">
        <v>15080</v>
      </c>
      <c r="G129" s="134">
        <f t="shared" si="125"/>
        <v>0.25133333333333335</v>
      </c>
      <c r="H129" s="135">
        <f t="shared" si="96"/>
        <v>44920</v>
      </c>
      <c r="L129" s="128"/>
      <c r="M129" s="133">
        <v>6160</v>
      </c>
    </row>
    <row r="130" spans="1:13" s="121" customFormat="1" ht="12" customHeight="1">
      <c r="A130" s="130">
        <v>379</v>
      </c>
      <c r="B130" s="124" t="s">
        <v>135</v>
      </c>
      <c r="C130" s="125">
        <f>SUM(C131)</f>
        <v>2500</v>
      </c>
      <c r="D130" s="125">
        <f t="shared" ref="D130:F130" si="134">SUM(D131)</f>
        <v>2500</v>
      </c>
      <c r="E130" s="125">
        <f t="shared" si="134"/>
        <v>0</v>
      </c>
      <c r="F130" s="125">
        <f t="shared" si="134"/>
        <v>0</v>
      </c>
      <c r="G130" s="126">
        <f t="shared" si="125"/>
        <v>0</v>
      </c>
      <c r="H130" s="127">
        <f t="shared" si="96"/>
        <v>2500</v>
      </c>
      <c r="L130" s="128"/>
      <c r="M130" s="125">
        <f t="shared" ref="M130" si="135">SUM(M131)</f>
        <v>0</v>
      </c>
    </row>
    <row r="131" spans="1:13" s="121" customFormat="1" ht="12" customHeight="1">
      <c r="A131" s="131">
        <v>37901</v>
      </c>
      <c r="B131" s="132" t="s">
        <v>34</v>
      </c>
      <c r="C131" s="133">
        <v>2500</v>
      </c>
      <c r="D131" s="133">
        <v>2500</v>
      </c>
      <c r="E131" s="133">
        <f>F131-M131</f>
        <v>0</v>
      </c>
      <c r="F131" s="133">
        <v>0</v>
      </c>
      <c r="G131" s="134">
        <f t="shared" si="125"/>
        <v>0</v>
      </c>
      <c r="H131" s="135">
        <f t="shared" si="96"/>
        <v>2500</v>
      </c>
      <c r="L131" s="128"/>
      <c r="M131" s="133">
        <v>0</v>
      </c>
    </row>
    <row r="132" spans="1:13" s="121" customFormat="1" ht="11.25">
      <c r="A132" s="129">
        <v>3800</v>
      </c>
      <c r="B132" s="124" t="s">
        <v>136</v>
      </c>
      <c r="C132" s="125">
        <f>SUM(C133,C135)</f>
        <v>600000</v>
      </c>
      <c r="D132" s="125">
        <f t="shared" ref="D132:F132" si="136">SUM(D133,D135)</f>
        <v>600000</v>
      </c>
      <c r="E132" s="125">
        <f t="shared" si="136"/>
        <v>4375.2999999999956</v>
      </c>
      <c r="F132" s="125">
        <f t="shared" si="136"/>
        <v>74043.600000000006</v>
      </c>
      <c r="G132" s="126">
        <f t="shared" si="125"/>
        <v>0.12340600000000002</v>
      </c>
      <c r="H132" s="127">
        <f t="shared" si="96"/>
        <v>525956.4</v>
      </c>
      <c r="L132" s="128"/>
      <c r="M132" s="125">
        <f t="shared" ref="M132" si="137">SUM(M133,M135)</f>
        <v>69668.3</v>
      </c>
    </row>
    <row r="133" spans="1:13" s="121" customFormat="1" ht="12" customHeight="1">
      <c r="A133" s="130">
        <v>381</v>
      </c>
      <c r="B133" s="124" t="s">
        <v>137</v>
      </c>
      <c r="C133" s="125">
        <f>SUM(C134)</f>
        <v>250000</v>
      </c>
      <c r="D133" s="125">
        <f t="shared" ref="D133:F133" si="138">SUM(D134)</f>
        <v>250000</v>
      </c>
      <c r="E133" s="125">
        <f t="shared" si="138"/>
        <v>0</v>
      </c>
      <c r="F133" s="125">
        <f t="shared" si="138"/>
        <v>26274</v>
      </c>
      <c r="G133" s="126">
        <f t="shared" si="125"/>
        <v>0.10509599999999999</v>
      </c>
      <c r="H133" s="127">
        <f t="shared" si="96"/>
        <v>223726</v>
      </c>
      <c r="L133" s="128"/>
      <c r="M133" s="125">
        <f t="shared" ref="M133" si="139">SUM(M134)</f>
        <v>26274</v>
      </c>
    </row>
    <row r="134" spans="1:13" s="121" customFormat="1" ht="12" customHeight="1">
      <c r="A134" s="131">
        <v>38101</v>
      </c>
      <c r="B134" s="132" t="s">
        <v>137</v>
      </c>
      <c r="C134" s="133">
        <v>250000</v>
      </c>
      <c r="D134" s="133">
        <v>250000</v>
      </c>
      <c r="E134" s="133">
        <f>F134-M134</f>
        <v>0</v>
      </c>
      <c r="F134" s="133">
        <v>26274</v>
      </c>
      <c r="G134" s="134">
        <f t="shared" si="125"/>
        <v>0.10509599999999999</v>
      </c>
      <c r="H134" s="135">
        <f t="shared" si="96"/>
        <v>223726</v>
      </c>
      <c r="L134" s="128"/>
      <c r="M134" s="133">
        <v>26274</v>
      </c>
    </row>
    <row r="135" spans="1:13" s="121" customFormat="1" ht="12" customHeight="1">
      <c r="A135" s="130">
        <v>383</v>
      </c>
      <c r="B135" s="124" t="s">
        <v>138</v>
      </c>
      <c r="C135" s="125">
        <f>SUM(C136)</f>
        <v>350000</v>
      </c>
      <c r="D135" s="125">
        <f t="shared" ref="D135:F135" si="140">SUM(D136)</f>
        <v>350000</v>
      </c>
      <c r="E135" s="125">
        <f t="shared" si="140"/>
        <v>4375.2999999999956</v>
      </c>
      <c r="F135" s="125">
        <f t="shared" si="140"/>
        <v>47769.599999999999</v>
      </c>
      <c r="G135" s="126">
        <f t="shared" si="125"/>
        <v>0.13648457142857143</v>
      </c>
      <c r="H135" s="127">
        <f t="shared" ref="H135:H143" si="141">+D135-F135</f>
        <v>302230.40000000002</v>
      </c>
      <c r="L135" s="128"/>
      <c r="M135" s="125">
        <f t="shared" ref="M135" si="142">SUM(M136)</f>
        <v>43394.3</v>
      </c>
    </row>
    <row r="136" spans="1:13" s="121" customFormat="1" ht="12" customHeight="1">
      <c r="A136" s="131">
        <v>38301</v>
      </c>
      <c r="B136" s="132" t="s">
        <v>138</v>
      </c>
      <c r="C136" s="133">
        <v>350000</v>
      </c>
      <c r="D136" s="133">
        <v>350000</v>
      </c>
      <c r="E136" s="133">
        <f>F136-M136</f>
        <v>4375.2999999999956</v>
      </c>
      <c r="F136" s="133">
        <v>47769.599999999999</v>
      </c>
      <c r="G136" s="134">
        <f t="shared" si="125"/>
        <v>0.13648457142857143</v>
      </c>
      <c r="H136" s="135">
        <f t="shared" si="141"/>
        <v>302230.40000000002</v>
      </c>
      <c r="L136" s="128"/>
      <c r="M136" s="133">
        <v>43394.3</v>
      </c>
    </row>
    <row r="137" spans="1:13" s="121" customFormat="1" ht="11.25">
      <c r="A137" s="129">
        <v>3900</v>
      </c>
      <c r="B137" s="124" t="s">
        <v>139</v>
      </c>
      <c r="C137" s="125">
        <f>SUM(C138)</f>
        <v>45000</v>
      </c>
      <c r="D137" s="125">
        <f t="shared" ref="D137:F137" si="143">SUM(D138)</f>
        <v>45000</v>
      </c>
      <c r="E137" s="125">
        <f t="shared" si="143"/>
        <v>10740</v>
      </c>
      <c r="F137" s="125">
        <f t="shared" si="143"/>
        <v>10740</v>
      </c>
      <c r="G137" s="126">
        <f t="shared" si="125"/>
        <v>0.23866666666666667</v>
      </c>
      <c r="H137" s="127">
        <f t="shared" si="141"/>
        <v>34260</v>
      </c>
      <c r="L137" s="128"/>
      <c r="M137" s="125">
        <f t="shared" ref="M137:M138" si="144">SUM(M138)</f>
        <v>0</v>
      </c>
    </row>
    <row r="138" spans="1:13" s="121" customFormat="1" ht="11.25">
      <c r="A138" s="130">
        <v>392</v>
      </c>
      <c r="B138" s="124" t="s">
        <v>140</v>
      </c>
      <c r="C138" s="125">
        <f>SUM(C139)</f>
        <v>45000</v>
      </c>
      <c r="D138" s="125">
        <f t="shared" ref="D138:F138" si="145">SUM(D139)</f>
        <v>45000</v>
      </c>
      <c r="E138" s="125">
        <f t="shared" si="145"/>
        <v>10740</v>
      </c>
      <c r="F138" s="125">
        <f t="shared" si="145"/>
        <v>10740</v>
      </c>
      <c r="G138" s="126">
        <f t="shared" si="125"/>
        <v>0.23866666666666667</v>
      </c>
      <c r="H138" s="127">
        <f t="shared" si="141"/>
        <v>34260</v>
      </c>
      <c r="L138" s="128"/>
      <c r="M138" s="125">
        <f t="shared" si="144"/>
        <v>0</v>
      </c>
    </row>
    <row r="139" spans="1:13" s="121" customFormat="1" ht="11.25">
      <c r="A139" s="131">
        <v>39201</v>
      </c>
      <c r="B139" s="132" t="s">
        <v>140</v>
      </c>
      <c r="C139" s="133">
        <v>45000</v>
      </c>
      <c r="D139" s="133">
        <v>45000</v>
      </c>
      <c r="E139" s="133">
        <f>F139-M139</f>
        <v>10740</v>
      </c>
      <c r="F139" s="133">
        <v>10740</v>
      </c>
      <c r="G139" s="134">
        <f t="shared" si="125"/>
        <v>0.23866666666666667</v>
      </c>
      <c r="H139" s="135">
        <f t="shared" si="141"/>
        <v>34260</v>
      </c>
      <c r="L139" s="128"/>
      <c r="M139" s="133">
        <v>0</v>
      </c>
    </row>
    <row r="140" spans="1:13" s="121" customFormat="1" ht="22.5">
      <c r="A140" s="123">
        <v>4000</v>
      </c>
      <c r="B140" s="124" t="s">
        <v>141</v>
      </c>
      <c r="C140" s="125">
        <f>SUM(C141,C144)</f>
        <v>8698193</v>
      </c>
      <c r="D140" s="125">
        <f t="shared" ref="D140:F140" si="146">SUM(D141,D144)</f>
        <v>8698193</v>
      </c>
      <c r="E140" s="125">
        <f t="shared" si="146"/>
        <v>965100</v>
      </c>
      <c r="F140" s="125">
        <f t="shared" si="146"/>
        <v>1657100</v>
      </c>
      <c r="G140" s="126">
        <f t="shared" si="125"/>
        <v>0.19051083368695085</v>
      </c>
      <c r="H140" s="127">
        <f t="shared" si="141"/>
        <v>7041093</v>
      </c>
      <c r="L140" s="128"/>
      <c r="M140" s="125">
        <f t="shared" ref="M140" si="147">SUM(M141,M144)</f>
        <v>692000</v>
      </c>
    </row>
    <row r="141" spans="1:13" s="121" customFormat="1" ht="15" customHeight="1">
      <c r="A141" s="129">
        <v>4100</v>
      </c>
      <c r="B141" s="124" t="s">
        <v>151</v>
      </c>
      <c r="C141" s="125">
        <f>SUM(C142)</f>
        <v>2210000</v>
      </c>
      <c r="D141" s="125">
        <f t="shared" ref="D141:F141" si="148">SUM(D142)</f>
        <v>2210000</v>
      </c>
      <c r="E141" s="125">
        <f t="shared" si="148"/>
        <v>544000</v>
      </c>
      <c r="F141" s="125">
        <f t="shared" si="148"/>
        <v>846000</v>
      </c>
      <c r="G141" s="126">
        <f t="shared" si="125"/>
        <v>0.38280542986425337</v>
      </c>
      <c r="H141" s="127">
        <f t="shared" si="141"/>
        <v>1364000</v>
      </c>
      <c r="L141" s="128"/>
      <c r="M141" s="125">
        <f t="shared" ref="M141:M142" si="149">SUM(M142)</f>
        <v>302000</v>
      </c>
    </row>
    <row r="142" spans="1:13" s="121" customFormat="1" ht="33" customHeight="1">
      <c r="A142" s="130">
        <v>415</v>
      </c>
      <c r="B142" s="124" t="s">
        <v>152</v>
      </c>
      <c r="C142" s="125">
        <f>SUM(C143)</f>
        <v>2210000</v>
      </c>
      <c r="D142" s="125">
        <f t="shared" ref="D142:F142" si="150">SUM(D143)</f>
        <v>2210000</v>
      </c>
      <c r="E142" s="125">
        <f t="shared" si="150"/>
        <v>544000</v>
      </c>
      <c r="F142" s="125">
        <f t="shared" si="150"/>
        <v>846000</v>
      </c>
      <c r="G142" s="126">
        <f t="shared" si="125"/>
        <v>0.38280542986425337</v>
      </c>
      <c r="H142" s="127">
        <f t="shared" si="141"/>
        <v>1364000</v>
      </c>
      <c r="L142" s="128"/>
      <c r="M142" s="125">
        <f t="shared" si="149"/>
        <v>302000</v>
      </c>
    </row>
    <row r="143" spans="1:13" s="121" customFormat="1" ht="11.25">
      <c r="A143" s="131">
        <v>41502</v>
      </c>
      <c r="B143" s="132" t="s">
        <v>153</v>
      </c>
      <c r="C143" s="133">
        <v>2210000</v>
      </c>
      <c r="D143" s="133">
        <v>2210000</v>
      </c>
      <c r="E143" s="133">
        <f>F143-M143</f>
        <v>544000</v>
      </c>
      <c r="F143" s="133">
        <v>846000</v>
      </c>
      <c r="G143" s="134">
        <f t="shared" si="125"/>
        <v>0.38280542986425337</v>
      </c>
      <c r="H143" s="135">
        <f t="shared" si="141"/>
        <v>1364000</v>
      </c>
      <c r="L143" s="128"/>
      <c r="M143" s="133">
        <v>302000</v>
      </c>
    </row>
    <row r="144" spans="1:13" s="121" customFormat="1" ht="11.25">
      <c r="A144" s="129">
        <v>4400</v>
      </c>
      <c r="B144" s="124" t="s">
        <v>151</v>
      </c>
      <c r="C144" s="125">
        <f>SUM(C145,C147)</f>
        <v>6488193</v>
      </c>
      <c r="D144" s="125">
        <f t="shared" ref="D144:F144" si="151">SUM(D145,D147)</f>
        <v>6488193</v>
      </c>
      <c r="E144" s="125">
        <f t="shared" si="151"/>
        <v>421100</v>
      </c>
      <c r="F144" s="125">
        <f t="shared" si="151"/>
        <v>811100</v>
      </c>
      <c r="G144" s="126">
        <f t="shared" ref="G144:G146" si="152">+F144/D144</f>
        <v>0.12501169431920414</v>
      </c>
      <c r="H144" s="127">
        <f t="shared" ref="H144:H146" si="153">+D144-F144</f>
        <v>5677093</v>
      </c>
      <c r="L144" s="128"/>
      <c r="M144" s="125">
        <f t="shared" ref="M144" si="154">SUM(M145,M147)</f>
        <v>390000</v>
      </c>
    </row>
    <row r="145" spans="1:13" s="121" customFormat="1" ht="11.25">
      <c r="A145" s="130">
        <v>441</v>
      </c>
      <c r="B145" s="124" t="s">
        <v>154</v>
      </c>
      <c r="C145" s="125">
        <f>SUM(C146)</f>
        <v>6313193</v>
      </c>
      <c r="D145" s="125">
        <f t="shared" ref="D145:F145" si="155">SUM(D146)</f>
        <v>6313193</v>
      </c>
      <c r="E145" s="125">
        <f t="shared" si="155"/>
        <v>421100</v>
      </c>
      <c r="F145" s="125">
        <f t="shared" si="155"/>
        <v>811100</v>
      </c>
      <c r="G145" s="126">
        <f t="shared" si="152"/>
        <v>0.12847698462568782</v>
      </c>
      <c r="H145" s="127">
        <f t="shared" si="153"/>
        <v>5502093</v>
      </c>
      <c r="L145" s="128"/>
      <c r="M145" s="125">
        <f t="shared" ref="M145" si="156">SUM(M146)</f>
        <v>390000</v>
      </c>
    </row>
    <row r="146" spans="1:13" s="121" customFormat="1" ht="11.25">
      <c r="A146" s="131">
        <v>44101</v>
      </c>
      <c r="B146" s="132" t="s">
        <v>154</v>
      </c>
      <c r="C146" s="133">
        <v>6313193</v>
      </c>
      <c r="D146" s="133">
        <v>6313193</v>
      </c>
      <c r="E146" s="133">
        <f>F146-M146</f>
        <v>421100</v>
      </c>
      <c r="F146" s="133">
        <v>811100</v>
      </c>
      <c r="G146" s="134">
        <f t="shared" si="152"/>
        <v>0.12847698462568782</v>
      </c>
      <c r="H146" s="135">
        <f t="shared" si="153"/>
        <v>5502093</v>
      </c>
      <c r="L146" s="128"/>
      <c r="M146" s="133">
        <v>390000</v>
      </c>
    </row>
    <row r="147" spans="1:13" s="121" customFormat="1" ht="22.5">
      <c r="A147" s="130">
        <v>442</v>
      </c>
      <c r="B147" s="124" t="s">
        <v>142</v>
      </c>
      <c r="C147" s="125">
        <f>SUM(C148)</f>
        <v>175000</v>
      </c>
      <c r="D147" s="125">
        <f t="shared" ref="D147" si="157">SUM(D148)</f>
        <v>175000</v>
      </c>
      <c r="E147" s="125">
        <f t="shared" ref="E147" si="158">SUM(E148)</f>
        <v>0</v>
      </c>
      <c r="F147" s="125">
        <f t="shared" ref="F147" si="159">SUM(F148)</f>
        <v>0</v>
      </c>
      <c r="G147" s="126">
        <f t="shared" ref="G147:G148" si="160">+F147/D147</f>
        <v>0</v>
      </c>
      <c r="H147" s="127">
        <f t="shared" ref="H147:H148" si="161">+D147-F147</f>
        <v>175000</v>
      </c>
      <c r="L147" s="128"/>
      <c r="M147" s="125">
        <f t="shared" ref="M147" si="162">SUM(M148)</f>
        <v>0</v>
      </c>
    </row>
    <row r="148" spans="1:13" s="121" customFormat="1" ht="12" thickBot="1">
      <c r="A148" s="151">
        <v>44204</v>
      </c>
      <c r="B148" s="136" t="s">
        <v>143</v>
      </c>
      <c r="C148" s="152">
        <v>175000</v>
      </c>
      <c r="D148" s="152">
        <v>175000</v>
      </c>
      <c r="E148" s="152">
        <f>F148-M148</f>
        <v>0</v>
      </c>
      <c r="F148" s="152">
        <v>0</v>
      </c>
      <c r="G148" s="153">
        <f t="shared" si="160"/>
        <v>0</v>
      </c>
      <c r="H148" s="154">
        <f t="shared" si="161"/>
        <v>175000</v>
      </c>
      <c r="L148" s="128"/>
      <c r="M148" s="152">
        <v>0</v>
      </c>
    </row>
    <row r="149" spans="1:13" ht="13.5" thickTop="1">
      <c r="A149" s="174" t="s">
        <v>144</v>
      </c>
      <c r="B149" s="174"/>
      <c r="I149" s="121"/>
    </row>
    <row r="150" spans="1:13">
      <c r="I150" s="121"/>
    </row>
    <row r="151" spans="1:13" s="3" customFormat="1" ht="15" customHeight="1">
      <c r="A151" s="139"/>
      <c r="B151" s="140"/>
      <c r="C151" s="141"/>
      <c r="D151" s="140"/>
      <c r="E151" s="142"/>
      <c r="F151" s="143"/>
      <c r="G151" s="140"/>
      <c r="H151" s="140"/>
      <c r="I151" s="144"/>
      <c r="M151" s="143"/>
    </row>
    <row r="152" spans="1:13" s="3" customFormat="1" ht="15" customHeight="1">
      <c r="A152" s="5"/>
      <c r="B152" s="6"/>
      <c r="C152" s="6"/>
      <c r="D152" s="145"/>
      <c r="E152" s="145"/>
      <c r="F152" s="146"/>
      <c r="G152" s="6"/>
      <c r="H152" s="146"/>
      <c r="I152" s="147"/>
      <c r="M152" s="146"/>
    </row>
    <row r="153" spans="1:13">
      <c r="C153"/>
      <c r="D153" s="148"/>
      <c r="E153" s="148"/>
      <c r="F153" s="149"/>
      <c r="G153"/>
      <c r="H153" s="149"/>
      <c r="I153" s="150"/>
      <c r="M153" s="149"/>
    </row>
    <row r="154" spans="1:13">
      <c r="C154"/>
      <c r="D154" s="148"/>
      <c r="E154" s="148"/>
      <c r="F154" s="149"/>
      <c r="G154"/>
      <c r="H154" s="149"/>
      <c r="I154" s="150"/>
      <c r="M154" s="149"/>
    </row>
    <row r="155" spans="1:13">
      <c r="C155"/>
      <c r="D155" s="148"/>
      <c r="E155" s="148"/>
      <c r="F155" s="149"/>
      <c r="G155"/>
      <c r="H155" s="149"/>
      <c r="I155" s="150"/>
      <c r="M155" s="149"/>
    </row>
    <row r="156" spans="1:13">
      <c r="C156"/>
      <c r="D156" s="148"/>
      <c r="E156" s="148"/>
      <c r="F156" s="149"/>
      <c r="G156"/>
      <c r="H156" s="149"/>
      <c r="I156" s="150"/>
      <c r="M156" s="149"/>
    </row>
    <row r="157" spans="1:13">
      <c r="C157"/>
      <c r="D157" s="148"/>
      <c r="E157" s="148"/>
      <c r="F157" s="149"/>
      <c r="G157"/>
      <c r="H157" s="149"/>
      <c r="I157" s="150"/>
      <c r="M157" s="149"/>
    </row>
    <row r="158" spans="1:13">
      <c r="C158"/>
      <c r="D158" s="148"/>
      <c r="E158" s="148"/>
      <c r="F158" s="149"/>
      <c r="G158"/>
      <c r="H158" s="149"/>
      <c r="I158" s="150"/>
      <c r="M158" s="149"/>
    </row>
  </sheetData>
  <mergeCells count="13">
    <mergeCell ref="F9:G9"/>
    <mergeCell ref="H9:H10"/>
    <mergeCell ref="A149:B149"/>
    <mergeCell ref="A2:H2"/>
    <mergeCell ref="A3:H3"/>
    <mergeCell ref="A5:H5"/>
    <mergeCell ref="A7:H7"/>
    <mergeCell ref="C8:F8"/>
    <mergeCell ref="A9:A10"/>
    <mergeCell ref="B9:B10"/>
    <mergeCell ref="C9:C10"/>
    <mergeCell ref="D9:D10"/>
    <mergeCell ref="E9:E10"/>
  </mergeCells>
  <pageMargins left="0.31496062992125984" right="0.5118110236220472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4"/>
  <sheetViews>
    <sheetView tabSelected="1" topLeftCell="A29" workbookViewId="0">
      <selection activeCell="H52" sqref="H52"/>
    </sheetView>
  </sheetViews>
  <sheetFormatPr baseColWidth="10" defaultRowHeight="12.75"/>
  <cols>
    <col min="1" max="1" width="0.7109375" customWidth="1"/>
    <col min="2" max="2" width="14.42578125" customWidth="1"/>
    <col min="3" max="3" width="19.85546875" customWidth="1"/>
    <col min="4" max="4" width="63" customWidth="1"/>
    <col min="5" max="5" width="16.28515625" customWidth="1"/>
    <col min="6" max="7" width="11.7109375" bestFit="1" customWidth="1"/>
  </cols>
  <sheetData>
    <row r="1" spans="1:7">
      <c r="D1" s="188" t="s">
        <v>47</v>
      </c>
      <c r="E1" s="188"/>
    </row>
    <row r="2" spans="1:7" s="10" customFormat="1" ht="12">
      <c r="A2" s="50" t="s">
        <v>44</v>
      </c>
      <c r="B2" s="50"/>
      <c r="C2" s="50"/>
      <c r="D2" s="50"/>
      <c r="E2" s="50"/>
    </row>
    <row r="3" spans="1:7" s="10" customFormat="1" ht="12">
      <c r="A3" s="50" t="s">
        <v>48</v>
      </c>
      <c r="B3" s="50"/>
      <c r="C3" s="50"/>
      <c r="D3" s="50"/>
      <c r="E3" s="50"/>
    </row>
    <row r="4" spans="1:7" s="10" customFormat="1" ht="12">
      <c r="A4" s="50" t="s">
        <v>8</v>
      </c>
      <c r="B4" s="50"/>
      <c r="C4" s="50"/>
      <c r="D4" s="50"/>
      <c r="E4" s="50"/>
    </row>
    <row r="5" spans="1:7" s="10" customFormat="1" ht="12">
      <c r="A5" s="50"/>
      <c r="B5" s="50"/>
      <c r="C5" s="50"/>
      <c r="D5" s="50"/>
      <c r="E5" s="50"/>
    </row>
    <row r="6" spans="1:7" s="10" customFormat="1" ht="12">
      <c r="A6" s="50" t="s">
        <v>161</v>
      </c>
      <c r="B6" s="50"/>
      <c r="C6" s="50"/>
      <c r="D6" s="50"/>
      <c r="E6" s="50"/>
    </row>
    <row r="7" spans="1:7" s="10" customFormat="1" thickBot="1">
      <c r="A7" s="50"/>
      <c r="B7" s="50"/>
      <c r="C7" s="50"/>
      <c r="D7" s="50"/>
      <c r="E7" s="50"/>
    </row>
    <row r="8" spans="1:7" s="10" customFormat="1" ht="14.25" customHeight="1" thickTop="1" thickBot="1">
      <c r="A8" s="50"/>
      <c r="B8" s="189" t="s">
        <v>50</v>
      </c>
      <c r="C8" s="190"/>
      <c r="D8" s="190"/>
      <c r="E8" s="191"/>
    </row>
    <row r="9" spans="1:7" ht="13.5" thickTop="1"/>
    <row r="10" spans="1:7" s="51" customFormat="1">
      <c r="B10" s="52" t="s">
        <v>45</v>
      </c>
      <c r="C10" s="52" t="s">
        <v>49</v>
      </c>
      <c r="D10" s="52" t="s">
        <v>0</v>
      </c>
      <c r="E10" s="52" t="s">
        <v>46</v>
      </c>
    </row>
    <row r="11" spans="1:7" s="53" customFormat="1" ht="15">
      <c r="B11" s="54">
        <v>41372</v>
      </c>
      <c r="C11" s="197" t="s">
        <v>198</v>
      </c>
      <c r="D11" s="195" t="s">
        <v>205</v>
      </c>
      <c r="E11" s="99">
        <v>416666.66</v>
      </c>
      <c r="F11" s="55"/>
      <c r="G11" s="56"/>
    </row>
    <row r="12" spans="1:7" s="53" customFormat="1" ht="15">
      <c r="B12" s="194">
        <v>41400</v>
      </c>
      <c r="C12" s="198" t="s">
        <v>199</v>
      </c>
      <c r="D12" s="195" t="s">
        <v>202</v>
      </c>
      <c r="E12" s="196">
        <v>291666.67</v>
      </c>
      <c r="F12" s="55"/>
      <c r="G12" s="56"/>
    </row>
    <row r="13" spans="1:7" s="53" customFormat="1" ht="15">
      <c r="B13" s="194">
        <v>41428</v>
      </c>
      <c r="C13" s="198" t="s">
        <v>200</v>
      </c>
      <c r="D13" s="195" t="s">
        <v>203</v>
      </c>
      <c r="E13" s="196">
        <v>291666.65999999997</v>
      </c>
      <c r="F13" s="55"/>
      <c r="G13" s="56"/>
    </row>
    <row r="14" spans="1:7" s="53" customFormat="1" ht="15">
      <c r="B14" s="194">
        <v>41443</v>
      </c>
      <c r="C14" s="198" t="s">
        <v>201</v>
      </c>
      <c r="D14" s="195" t="s">
        <v>204</v>
      </c>
      <c r="E14" s="196">
        <v>291666.67</v>
      </c>
      <c r="F14" s="55"/>
      <c r="G14" s="56"/>
    </row>
    <row r="15" spans="1:7" s="53" customFormat="1" ht="15">
      <c r="B15" s="59"/>
      <c r="C15" s="60"/>
      <c r="D15" s="58"/>
      <c r="E15" s="61"/>
    </row>
    <row r="16" spans="1:7" s="53" customFormat="1" ht="15">
      <c r="B16" s="59">
        <v>41375</v>
      </c>
      <c r="C16" s="192" t="s">
        <v>162</v>
      </c>
      <c r="D16" s="193" t="s">
        <v>180</v>
      </c>
      <c r="E16" s="70">
        <v>74364.36</v>
      </c>
      <c r="F16" s="55"/>
    </row>
    <row r="17" spans="1:7" s="53" customFormat="1" ht="15">
      <c r="B17" s="59">
        <v>41375</v>
      </c>
      <c r="C17" s="192" t="s">
        <v>163</v>
      </c>
      <c r="D17" s="193" t="s">
        <v>181</v>
      </c>
      <c r="E17" s="70">
        <v>131507.54999999999</v>
      </c>
      <c r="F17" s="55"/>
    </row>
    <row r="18" spans="1:7" s="53" customFormat="1" ht="15">
      <c r="A18" s="62"/>
      <c r="B18" s="59">
        <v>41382</v>
      </c>
      <c r="C18" s="192" t="s">
        <v>164</v>
      </c>
      <c r="D18" s="193" t="s">
        <v>182</v>
      </c>
      <c r="E18" s="70">
        <v>29415.55</v>
      </c>
    </row>
    <row r="19" spans="1:7" ht="15">
      <c r="B19" s="59">
        <v>41382</v>
      </c>
      <c r="C19" s="192" t="s">
        <v>165</v>
      </c>
      <c r="D19" s="193" t="s">
        <v>183</v>
      </c>
      <c r="E19" s="70">
        <v>25200</v>
      </c>
    </row>
    <row r="20" spans="1:7" s="53" customFormat="1" ht="15">
      <c r="B20" s="59">
        <v>41389</v>
      </c>
      <c r="C20" s="192" t="s">
        <v>166</v>
      </c>
      <c r="D20" s="193" t="s">
        <v>184</v>
      </c>
      <c r="E20" s="70">
        <v>81750.94</v>
      </c>
    </row>
    <row r="21" spans="1:7" ht="15">
      <c r="B21" s="59">
        <v>41389</v>
      </c>
      <c r="C21" s="192" t="s">
        <v>167</v>
      </c>
      <c r="D21" s="193" t="s">
        <v>185</v>
      </c>
      <c r="E21" s="70">
        <v>131855.38</v>
      </c>
    </row>
    <row r="22" spans="1:7" ht="15">
      <c r="B22" s="59">
        <v>41390</v>
      </c>
      <c r="C22" s="192" t="s">
        <v>229</v>
      </c>
      <c r="D22" s="193" t="s">
        <v>230</v>
      </c>
      <c r="E22" s="70">
        <v>20000</v>
      </c>
    </row>
    <row r="23" spans="1:7" ht="15">
      <c r="B23" s="59">
        <v>41407</v>
      </c>
      <c r="C23" s="192" t="s">
        <v>168</v>
      </c>
      <c r="D23" s="193" t="s">
        <v>186</v>
      </c>
      <c r="E23" s="70">
        <v>72251.740000000005</v>
      </c>
    </row>
    <row r="24" spans="1:7" ht="15">
      <c r="B24" s="59">
        <v>41407</v>
      </c>
      <c r="C24" s="192" t="s">
        <v>169</v>
      </c>
      <c r="D24" s="193" t="s">
        <v>187</v>
      </c>
      <c r="E24" s="70">
        <v>131093.38</v>
      </c>
      <c r="F24" s="64"/>
    </row>
    <row r="25" spans="1:7" ht="15">
      <c r="B25" s="63">
        <v>41414</v>
      </c>
      <c r="C25" s="192" t="s">
        <v>170</v>
      </c>
      <c r="D25" s="193" t="s">
        <v>188</v>
      </c>
      <c r="E25" s="70">
        <v>29415.55</v>
      </c>
    </row>
    <row r="26" spans="1:7" ht="15">
      <c r="B26" s="63">
        <v>41414</v>
      </c>
      <c r="C26" s="192" t="s">
        <v>171</v>
      </c>
      <c r="D26" s="193" t="s">
        <v>189</v>
      </c>
      <c r="E26" s="70">
        <v>25200</v>
      </c>
    </row>
    <row r="27" spans="1:7" ht="15">
      <c r="B27" s="63" t="s">
        <v>226</v>
      </c>
      <c r="C27" s="192" t="s">
        <v>172</v>
      </c>
      <c r="D27" s="193" t="s">
        <v>190</v>
      </c>
      <c r="E27" s="70">
        <v>70698.42</v>
      </c>
    </row>
    <row r="28" spans="1:7" ht="15">
      <c r="B28" s="63">
        <v>41422</v>
      </c>
      <c r="C28" s="192" t="s">
        <v>173</v>
      </c>
      <c r="D28" s="193" t="s">
        <v>191</v>
      </c>
      <c r="E28" s="70">
        <v>132437.07999999999</v>
      </c>
      <c r="F28" s="64"/>
      <c r="G28" s="64"/>
    </row>
    <row r="29" spans="1:7" ht="15">
      <c r="B29" s="63">
        <v>41438</v>
      </c>
      <c r="C29" s="192" t="s">
        <v>174</v>
      </c>
      <c r="D29" s="193" t="s">
        <v>192</v>
      </c>
      <c r="E29" s="70">
        <v>69741.440000000002</v>
      </c>
      <c r="F29" s="64"/>
      <c r="G29" s="64"/>
    </row>
    <row r="30" spans="1:7" ht="15">
      <c r="B30" s="63">
        <v>41438</v>
      </c>
      <c r="C30" s="192" t="s">
        <v>175</v>
      </c>
      <c r="D30" s="193" t="s">
        <v>193</v>
      </c>
      <c r="E30" s="70">
        <v>132367.31</v>
      </c>
      <c r="F30" s="64"/>
      <c r="G30" s="64"/>
    </row>
    <row r="31" spans="1:7" ht="15">
      <c r="B31" s="63">
        <v>41444</v>
      </c>
      <c r="C31" s="192" t="s">
        <v>176</v>
      </c>
      <c r="D31" s="193" t="s">
        <v>194</v>
      </c>
      <c r="E31" s="70">
        <v>29415.55</v>
      </c>
      <c r="F31" s="64"/>
      <c r="G31" s="64"/>
    </row>
    <row r="32" spans="1:7" ht="15">
      <c r="B32" s="63">
        <v>41444</v>
      </c>
      <c r="C32" s="192" t="s">
        <v>177</v>
      </c>
      <c r="D32" s="193" t="s">
        <v>195</v>
      </c>
      <c r="E32" s="70">
        <v>25200</v>
      </c>
      <c r="F32" s="64"/>
      <c r="G32" s="64"/>
    </row>
    <row r="33" spans="2:7" ht="15">
      <c r="B33" s="63">
        <v>41452</v>
      </c>
      <c r="C33" s="192" t="s">
        <v>178</v>
      </c>
      <c r="D33" s="193" t="s">
        <v>196</v>
      </c>
      <c r="E33" s="100">
        <v>71108.070000000007</v>
      </c>
      <c r="F33" s="64"/>
      <c r="G33" s="64"/>
    </row>
    <row r="34" spans="2:7" ht="15">
      <c r="B34" s="63">
        <v>41452</v>
      </c>
      <c r="C34" s="192" t="s">
        <v>179</v>
      </c>
      <c r="D34" s="193" t="s">
        <v>197</v>
      </c>
      <c r="E34" s="100">
        <v>129084.06</v>
      </c>
      <c r="F34" s="64"/>
      <c r="G34" s="64"/>
    </row>
    <row r="35" spans="2:7" ht="15">
      <c r="B35" s="63"/>
      <c r="C35" s="92"/>
      <c r="D35" s="93"/>
      <c r="E35" s="70"/>
      <c r="F35" s="64"/>
      <c r="G35" s="64"/>
    </row>
    <row r="36" spans="2:7" ht="15">
      <c r="B36" s="57">
        <v>41375</v>
      </c>
      <c r="C36" s="199" t="s">
        <v>206</v>
      </c>
      <c r="D36" s="200" t="s">
        <v>216</v>
      </c>
      <c r="E36" s="101">
        <v>188323.93</v>
      </c>
      <c r="F36" s="64"/>
    </row>
    <row r="37" spans="2:7" ht="15">
      <c r="B37" s="57">
        <v>41382</v>
      </c>
      <c r="C37" s="199" t="s">
        <v>207</v>
      </c>
      <c r="D37" s="200" t="s">
        <v>217</v>
      </c>
      <c r="E37" s="101">
        <v>175674.08</v>
      </c>
      <c r="F37" s="64"/>
    </row>
    <row r="38" spans="2:7" ht="15">
      <c r="B38" s="57">
        <v>41382</v>
      </c>
      <c r="C38" s="192" t="s">
        <v>208</v>
      </c>
      <c r="D38" s="200" t="s">
        <v>218</v>
      </c>
      <c r="E38" s="70">
        <v>186629.55</v>
      </c>
      <c r="F38" s="64"/>
    </row>
    <row r="39" spans="2:7" ht="15">
      <c r="B39" s="57">
        <v>41387</v>
      </c>
      <c r="C39" s="192" t="s">
        <v>209</v>
      </c>
      <c r="D39" s="200" t="s">
        <v>219</v>
      </c>
      <c r="E39" s="70">
        <v>179268.85</v>
      </c>
      <c r="F39" s="64"/>
    </row>
    <row r="40" spans="2:7" ht="15">
      <c r="B40" s="57">
        <v>41401</v>
      </c>
      <c r="C40" s="192" t="s">
        <v>210</v>
      </c>
      <c r="D40" s="200" t="s">
        <v>220</v>
      </c>
      <c r="E40" s="70">
        <v>189379.52</v>
      </c>
      <c r="F40" s="64"/>
    </row>
    <row r="41" spans="2:7" ht="15">
      <c r="B41" s="57">
        <v>41407</v>
      </c>
      <c r="C41" s="192" t="s">
        <v>211</v>
      </c>
      <c r="D41" s="200" t="s">
        <v>221</v>
      </c>
      <c r="E41" s="70">
        <v>186871.85</v>
      </c>
      <c r="F41" s="64"/>
    </row>
    <row r="42" spans="2:7" ht="15">
      <c r="B42" s="57">
        <v>41414</v>
      </c>
      <c r="C42" s="192" t="s">
        <v>212</v>
      </c>
      <c r="D42" s="200" t="s">
        <v>222</v>
      </c>
      <c r="E42" s="70">
        <v>190850.72</v>
      </c>
      <c r="F42" s="64"/>
    </row>
    <row r="43" spans="2:7" ht="15">
      <c r="B43" s="57">
        <v>41423</v>
      </c>
      <c r="C43" s="192" t="s">
        <v>213</v>
      </c>
      <c r="D43" s="200" t="s">
        <v>223</v>
      </c>
      <c r="E43" s="70">
        <v>191060.34</v>
      </c>
      <c r="F43" s="64"/>
    </row>
    <row r="44" spans="2:7" ht="15">
      <c r="B44" s="57">
        <v>41445</v>
      </c>
      <c r="C44" s="192" t="s">
        <v>214</v>
      </c>
      <c r="D44" s="200" t="s">
        <v>224</v>
      </c>
      <c r="E44" s="70">
        <v>182817.62</v>
      </c>
      <c r="F44" s="64"/>
    </row>
    <row r="45" spans="2:7" ht="15">
      <c r="B45" s="57">
        <v>41452</v>
      </c>
      <c r="C45" s="192" t="s">
        <v>215</v>
      </c>
      <c r="D45" s="200" t="s">
        <v>225</v>
      </c>
      <c r="E45" s="70">
        <v>176610.42</v>
      </c>
      <c r="F45" s="64"/>
    </row>
    <row r="46" spans="2:7" ht="15">
      <c r="B46" s="57"/>
      <c r="C46" s="192"/>
      <c r="D46" s="94"/>
      <c r="E46" s="70"/>
      <c r="F46" s="64"/>
    </row>
    <row r="47" spans="2:7" ht="15">
      <c r="B47" s="63">
        <v>41415</v>
      </c>
      <c r="C47" s="192" t="s">
        <v>233</v>
      </c>
      <c r="D47" s="193" t="s">
        <v>231</v>
      </c>
      <c r="E47" s="77">
        <v>516492</v>
      </c>
      <c r="F47" s="64"/>
      <c r="G47" s="64"/>
    </row>
    <row r="48" spans="2:7" ht="15">
      <c r="B48" s="63">
        <v>41415</v>
      </c>
      <c r="C48" s="192" t="s">
        <v>234</v>
      </c>
      <c r="D48" s="193" t="s">
        <v>232</v>
      </c>
      <c r="E48" s="77">
        <v>14429</v>
      </c>
      <c r="F48" s="64"/>
      <c r="G48" s="64"/>
    </row>
    <row r="49" spans="2:7" ht="15">
      <c r="B49" s="57"/>
      <c r="C49" s="192"/>
      <c r="D49" s="94"/>
      <c r="E49" s="70"/>
      <c r="F49" s="64"/>
    </row>
    <row r="50" spans="2:7" ht="15">
      <c r="B50" s="63">
        <v>41452</v>
      </c>
      <c r="C50" s="192" t="s">
        <v>227</v>
      </c>
      <c r="D50" s="193" t="s">
        <v>228</v>
      </c>
      <c r="E50" s="77">
        <v>1500</v>
      </c>
      <c r="F50" s="64"/>
      <c r="G50" s="64"/>
    </row>
    <row r="51" spans="2:7" ht="15">
      <c r="B51" s="65"/>
      <c r="C51" s="66"/>
      <c r="D51" s="67"/>
      <c r="E51" s="77"/>
    </row>
    <row r="52" spans="2:7" ht="15">
      <c r="B52" s="63"/>
      <c r="C52" s="69"/>
      <c r="D52" s="96" t="s">
        <v>52</v>
      </c>
      <c r="E52" s="78">
        <f>SUM(E11:E50)</f>
        <v>5083680.92</v>
      </c>
      <c r="F52" s="64"/>
      <c r="G52" s="64"/>
    </row>
    <row r="53" spans="2:7" ht="15">
      <c r="B53" s="63"/>
      <c r="C53" s="69"/>
      <c r="D53" s="68"/>
      <c r="E53" s="78"/>
      <c r="F53" s="64"/>
      <c r="G53" s="64"/>
    </row>
    <row r="54" spans="2:7" ht="15">
      <c r="B54" s="63"/>
      <c r="C54" s="69"/>
      <c r="D54" s="68"/>
      <c r="E54" s="78"/>
      <c r="F54" s="64"/>
      <c r="G54" s="64"/>
    </row>
    <row r="55" spans="2:7" ht="15">
      <c r="B55" s="63"/>
      <c r="C55" s="69"/>
      <c r="D55" s="68"/>
      <c r="E55" s="78"/>
      <c r="F55" s="64"/>
      <c r="G55" s="64"/>
    </row>
    <row r="56" spans="2:7" ht="15">
      <c r="B56" s="79"/>
      <c r="C56" s="80"/>
      <c r="D56" s="95"/>
      <c r="E56" s="82"/>
      <c r="F56" s="64"/>
      <c r="G56" s="64"/>
    </row>
    <row r="57" spans="2:7" ht="15">
      <c r="B57" s="79"/>
      <c r="C57" s="80"/>
      <c r="D57" s="81"/>
      <c r="E57" s="82"/>
      <c r="F57" s="64"/>
      <c r="G57" s="64"/>
    </row>
    <row r="58" spans="2:7" ht="15">
      <c r="B58" s="79"/>
      <c r="C58" s="83"/>
      <c r="D58" s="97"/>
      <c r="E58" s="84"/>
      <c r="F58" s="64"/>
      <c r="G58" s="64"/>
    </row>
    <row r="59" spans="2:7" ht="15">
      <c r="B59" s="85"/>
      <c r="C59" s="86"/>
      <c r="D59" s="87"/>
      <c r="E59" s="88"/>
      <c r="F59" s="64"/>
    </row>
    <row r="60" spans="2:7">
      <c r="D60" s="53"/>
    </row>
    <row r="61" spans="2:7" ht="15">
      <c r="D61" s="89" t="s">
        <v>51</v>
      </c>
      <c r="E61" s="90">
        <f>SUM(E58,E52)</f>
        <v>5083680.92</v>
      </c>
    </row>
    <row r="66" spans="3:5" ht="15.75">
      <c r="C66" s="91"/>
    </row>
    <row r="67" spans="3:5" ht="15.75">
      <c r="C67" s="91"/>
      <c r="E67" s="64"/>
    </row>
    <row r="68" spans="3:5">
      <c r="C68" s="4"/>
    </row>
    <row r="69" spans="3:5">
      <c r="C69" s="4"/>
    </row>
    <row r="70" spans="3:5">
      <c r="C70" s="4"/>
    </row>
    <row r="71" spans="3:5">
      <c r="C71" s="4"/>
    </row>
    <row r="72" spans="3:5">
      <c r="C72" s="4"/>
    </row>
    <row r="73" spans="3:5">
      <c r="C73" s="4"/>
    </row>
    <row r="74" spans="3:5">
      <c r="C74" s="4"/>
    </row>
    <row r="75" spans="3:5">
      <c r="C75" s="4"/>
    </row>
    <row r="76" spans="3:5">
      <c r="C76" s="4"/>
    </row>
    <row r="77" spans="3:5">
      <c r="C77" s="4"/>
    </row>
    <row r="78" spans="3:5">
      <c r="C78" s="4"/>
    </row>
    <row r="79" spans="3:5">
      <c r="C79" s="4"/>
    </row>
    <row r="80" spans="3:5">
      <c r="C80" s="4"/>
    </row>
    <row r="81" spans="3:3">
      <c r="C81" s="4"/>
    </row>
    <row r="82" spans="3:3">
      <c r="C82" s="4"/>
    </row>
    <row r="83" spans="3:3">
      <c r="C83" s="4"/>
    </row>
    <row r="84" spans="3:3">
      <c r="C84" s="4"/>
    </row>
    <row r="85" spans="3:3">
      <c r="C85" s="4"/>
    </row>
    <row r="86" spans="3:3">
      <c r="C86" s="4"/>
    </row>
    <row r="87" spans="3:3">
      <c r="C87" s="4"/>
    </row>
    <row r="88" spans="3:3">
      <c r="C88" s="4"/>
    </row>
    <row r="89" spans="3:3">
      <c r="C89" s="4"/>
    </row>
    <row r="90" spans="3:3">
      <c r="C90" s="4"/>
    </row>
    <row r="91" spans="3:3">
      <c r="C91" s="4"/>
    </row>
    <row r="92" spans="3:3">
      <c r="C92" s="4"/>
    </row>
    <row r="93" spans="3:3">
      <c r="C93" s="4"/>
    </row>
    <row r="94" spans="3:3">
      <c r="C94" s="4"/>
    </row>
    <row r="95" spans="3:3">
      <c r="C95" s="4"/>
    </row>
    <row r="96" spans="3:3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  <row r="110" spans="3:3">
      <c r="C110" s="4"/>
    </row>
    <row r="111" spans="3:3">
      <c r="C111" s="4"/>
    </row>
    <row r="112" spans="3:3">
      <c r="C112" s="4"/>
    </row>
    <row r="113" spans="3:3">
      <c r="C113" s="4"/>
    </row>
    <row r="114" spans="3:3">
      <c r="C114" s="4"/>
    </row>
    <row r="115" spans="3:3">
      <c r="C115" s="4"/>
    </row>
    <row r="116" spans="3:3">
      <c r="C116" s="4"/>
    </row>
    <row r="117" spans="3:3">
      <c r="C117" s="4"/>
    </row>
    <row r="118" spans="3:3">
      <c r="C118" s="4"/>
    </row>
    <row r="119" spans="3:3">
      <c r="C119" s="4"/>
    </row>
    <row r="120" spans="3:3">
      <c r="C120" s="4"/>
    </row>
    <row r="121" spans="3:3">
      <c r="C121" s="4"/>
    </row>
    <row r="122" spans="3:3">
      <c r="C122" s="4"/>
    </row>
    <row r="123" spans="3:3">
      <c r="C123" s="4"/>
    </row>
    <row r="124" spans="3:3">
      <c r="C124" s="4"/>
    </row>
    <row r="125" spans="3:3">
      <c r="C125" s="4"/>
    </row>
    <row r="126" spans="3:3">
      <c r="C126" s="4"/>
    </row>
    <row r="127" spans="3:3">
      <c r="C127" s="4"/>
    </row>
    <row r="128" spans="3:3">
      <c r="C128" s="4"/>
    </row>
    <row r="129" spans="3:3">
      <c r="C129" s="4"/>
    </row>
    <row r="130" spans="3:3">
      <c r="C130" s="4"/>
    </row>
    <row r="131" spans="3:3">
      <c r="C131" s="4"/>
    </row>
    <row r="132" spans="3:3">
      <c r="C132" s="4"/>
    </row>
    <row r="133" spans="3:3">
      <c r="C133" s="4"/>
    </row>
    <row r="134" spans="3:3">
      <c r="C134" s="4"/>
    </row>
    <row r="135" spans="3:3">
      <c r="C135" s="4"/>
    </row>
    <row r="136" spans="3:3">
      <c r="C136" s="4"/>
    </row>
    <row r="137" spans="3:3">
      <c r="C137" s="4"/>
    </row>
    <row r="138" spans="3:3">
      <c r="C138" s="4"/>
    </row>
    <row r="139" spans="3:3">
      <c r="C139" s="4"/>
    </row>
    <row r="140" spans="3:3">
      <c r="C140" s="4"/>
    </row>
    <row r="141" spans="3:3">
      <c r="C141" s="4"/>
    </row>
    <row r="142" spans="3:3">
      <c r="C142" s="4"/>
    </row>
    <row r="143" spans="3:3">
      <c r="C143" s="4"/>
    </row>
    <row r="144" spans="3:3">
      <c r="C144" s="4"/>
    </row>
  </sheetData>
  <mergeCells count="2">
    <mergeCell ref="D1:E1"/>
    <mergeCell ref="B8:E8"/>
  </mergeCells>
  <pageMargins left="0.70866141732283472" right="0.70866141732283472" top="0.55118110236220474" bottom="0.35433070866141736" header="0.31496062992125984" footer="0.31496062992125984"/>
  <pageSetup paperSiz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EVTOP-01</vt:lpstr>
      <vt:lpstr>EVTOP-02</vt:lpstr>
      <vt:lpstr>Hoja1</vt:lpstr>
      <vt:lpstr>'EVTOP-01'!Títulos_a_imprimir</vt:lpstr>
      <vt:lpstr>'EVTOP-02'!Títulos_a_imprimir</vt:lpstr>
      <vt:lpstr>Hoja1!Títulos_a_imprimir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cecy</cp:lastModifiedBy>
  <cp:lastPrinted>2013-07-08T20:35:37Z</cp:lastPrinted>
  <dcterms:created xsi:type="dcterms:W3CDTF">1999-04-27T18:26:38Z</dcterms:created>
  <dcterms:modified xsi:type="dcterms:W3CDTF">2013-07-08T21:23:32Z</dcterms:modified>
</cp:coreProperties>
</file>