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7400" windowHeight="10035"/>
  </bookViews>
  <sheets>
    <sheet name="Remuneraciones 2015" sheetId="2" r:id="rId1"/>
    <sheet name="Remuneraciones" sheetId="1" r:id="rId2"/>
  </sheets>
  <definedNames>
    <definedName name="_xlnm.Print_Area" localSheetId="1">Remuneraciones!$A$1:$T$19</definedName>
    <definedName name="_xlnm.Print_Area" localSheetId="0">'Remuneraciones 2015'!$A$2:$T$19</definedName>
  </definedNames>
  <calcPr calcId="125725"/>
</workbook>
</file>

<file path=xl/calcChain.xml><?xml version="1.0" encoding="utf-8"?>
<calcChain xmlns="http://schemas.openxmlformats.org/spreadsheetml/2006/main">
  <c r="AC9" i="2"/>
  <c r="V16" l="1"/>
  <c r="AE19" l="1"/>
  <c r="S19" s="1"/>
  <c r="Q19"/>
  <c r="H19"/>
  <c r="AE18"/>
  <c r="S18" s="1"/>
  <c r="Q18"/>
  <c r="H18"/>
  <c r="AE17"/>
  <c r="S17" s="1"/>
  <c r="Q17"/>
  <c r="H17"/>
  <c r="AE16"/>
  <c r="S16" s="1"/>
  <c r="Q16"/>
  <c r="H16"/>
  <c r="AE15"/>
  <c r="S15" s="1"/>
  <c r="Z15"/>
  <c r="Q15"/>
  <c r="K15"/>
  <c r="L15" s="1"/>
  <c r="H15"/>
  <c r="AH15" s="1"/>
  <c r="AE14"/>
  <c r="S14" s="1"/>
  <c r="Z14"/>
  <c r="Q14"/>
  <c r="L14"/>
  <c r="K14"/>
  <c r="H14"/>
  <c r="AI14" s="1"/>
  <c r="AE13"/>
  <c r="S13" s="1"/>
  <c r="Q13"/>
  <c r="H13"/>
  <c r="AI12"/>
  <c r="AG12"/>
  <c r="AE12"/>
  <c r="S12" s="1"/>
  <c r="Z12"/>
  <c r="Q12"/>
  <c r="K12"/>
  <c r="L12" s="1"/>
  <c r="H12"/>
  <c r="AH12" s="1"/>
  <c r="AE11"/>
  <c r="S11" s="1"/>
  <c r="V11"/>
  <c r="Z11" s="1"/>
  <c r="K11" s="1"/>
  <c r="L11" s="1"/>
  <c r="Q11"/>
  <c r="H11"/>
  <c r="AI11" s="1"/>
  <c r="AE10"/>
  <c r="S10" s="1"/>
  <c r="V10"/>
  <c r="Z10" s="1"/>
  <c r="K10" s="1"/>
  <c r="L10" s="1"/>
  <c r="Q10"/>
  <c r="H10"/>
  <c r="AI10" s="1"/>
  <c r="AE9"/>
  <c r="S9" s="1"/>
  <c r="Z9"/>
  <c r="Q9"/>
  <c r="L9"/>
  <c r="K9"/>
  <c r="H9"/>
  <c r="AI9" s="1"/>
  <c r="V17" l="1"/>
  <c r="AG17" s="1"/>
  <c r="AI17"/>
  <c r="AI15"/>
  <c r="AG15"/>
  <c r="AM12"/>
  <c r="T12" s="1"/>
  <c r="AM15"/>
  <c r="T15" s="1"/>
  <c r="AH10"/>
  <c r="AH11"/>
  <c r="AI13"/>
  <c r="R14"/>
  <c r="AH14"/>
  <c r="Y16"/>
  <c r="AL17"/>
  <c r="AI18"/>
  <c r="R9"/>
  <c r="AH9"/>
  <c r="AG9"/>
  <c r="AM9" s="1"/>
  <c r="T9" s="1"/>
  <c r="R10"/>
  <c r="AG10"/>
  <c r="AM10" s="1"/>
  <c r="T10" s="1"/>
  <c r="R11"/>
  <c r="AG11"/>
  <c r="AM11" s="1"/>
  <c r="T11" s="1"/>
  <c r="R12"/>
  <c r="V13"/>
  <c r="Z13" s="1"/>
  <c r="K13" s="1"/>
  <c r="L13" s="1"/>
  <c r="R13" s="1"/>
  <c r="AG14"/>
  <c r="AM14" s="1"/>
  <c r="T14" s="1"/>
  <c r="R15"/>
  <c r="Z16"/>
  <c r="K16" s="1"/>
  <c r="L16" s="1"/>
  <c r="R16" s="1"/>
  <c r="AI16"/>
  <c r="Y17"/>
  <c r="Z17" s="1"/>
  <c r="K17" s="1"/>
  <c r="L17" s="1"/>
  <c r="R17" s="1"/>
  <c r="AH17"/>
  <c r="V18"/>
  <c r="Z18" s="1"/>
  <c r="K18" s="1"/>
  <c r="L18" s="1"/>
  <c r="R18" s="1"/>
  <c r="Z19"/>
  <c r="K19" s="1"/>
  <c r="L19" s="1"/>
  <c r="R19" s="1"/>
  <c r="AI19"/>
  <c r="S10" i="1"/>
  <c r="S11"/>
  <c r="S14"/>
  <c r="S15"/>
  <c r="S18"/>
  <c r="S19"/>
  <c r="AE10"/>
  <c r="AE11"/>
  <c r="AE12"/>
  <c r="S12" s="1"/>
  <c r="AE13"/>
  <c r="S13" s="1"/>
  <c r="AE14"/>
  <c r="AE15"/>
  <c r="AE16"/>
  <c r="S16" s="1"/>
  <c r="AE17"/>
  <c r="S17" s="1"/>
  <c r="AE18"/>
  <c r="AE19"/>
  <c r="AE9"/>
  <c r="S9" s="1"/>
  <c r="Z15"/>
  <c r="K15" s="1"/>
  <c r="Z14"/>
  <c r="K14" s="1"/>
  <c r="Z12"/>
  <c r="K12" s="1"/>
  <c r="Z9"/>
  <c r="K9" s="1"/>
  <c r="AG16" i="2" l="1"/>
  <c r="AG19"/>
  <c r="AH18"/>
  <c r="AK17"/>
  <c r="AM17" s="1"/>
  <c r="T17" s="1"/>
  <c r="AH19"/>
  <c r="AH16"/>
  <c r="AG13"/>
  <c r="AK18"/>
  <c r="AK19"/>
  <c r="AL18"/>
  <c r="AG18"/>
  <c r="AK16"/>
  <c r="AL16"/>
  <c r="AH13"/>
  <c r="AL19"/>
  <c r="Q19" i="1"/>
  <c r="H19"/>
  <c r="Q18"/>
  <c r="H18"/>
  <c r="Q17"/>
  <c r="H17"/>
  <c r="Q16"/>
  <c r="H16"/>
  <c r="Q15"/>
  <c r="L15"/>
  <c r="H15"/>
  <c r="Q14"/>
  <c r="L14"/>
  <c r="H14"/>
  <c r="Q13"/>
  <c r="H13"/>
  <c r="Q12"/>
  <c r="L12"/>
  <c r="H12"/>
  <c r="Q11"/>
  <c r="H11"/>
  <c r="Q10"/>
  <c r="H10"/>
  <c r="Q9"/>
  <c r="L9"/>
  <c r="H9"/>
  <c r="AM19" i="2" l="1"/>
  <c r="T19" s="1"/>
  <c r="AM16"/>
  <c r="T16" s="1"/>
  <c r="AM18"/>
  <c r="T18" s="1"/>
  <c r="AM13"/>
  <c r="T13" s="1"/>
  <c r="AH17" i="1"/>
  <c r="AL17"/>
  <c r="Y19"/>
  <c r="AG19"/>
  <c r="AI9"/>
  <c r="AH9"/>
  <c r="AG9"/>
  <c r="AM9" s="1"/>
  <c r="T9" s="1"/>
  <c r="Y16"/>
  <c r="AL16"/>
  <c r="AG16"/>
  <c r="AK16"/>
  <c r="AG14"/>
  <c r="AM14" s="1"/>
  <c r="T14" s="1"/>
  <c r="AH14"/>
  <c r="AI12"/>
  <c r="AH12"/>
  <c r="AG12"/>
  <c r="AM12" s="1"/>
  <c r="T12" s="1"/>
  <c r="AI15"/>
  <c r="AH15"/>
  <c r="AG15"/>
  <c r="AI11"/>
  <c r="V17"/>
  <c r="AG17" s="1"/>
  <c r="AI19"/>
  <c r="AI14"/>
  <c r="R12"/>
  <c r="Y17"/>
  <c r="V19"/>
  <c r="Z19" s="1"/>
  <c r="K19" s="1"/>
  <c r="L19" s="1"/>
  <c r="R19" s="1"/>
  <c r="AI17"/>
  <c r="R9"/>
  <c r="V13"/>
  <c r="Z13" s="1"/>
  <c r="K13" s="1"/>
  <c r="L13" s="1"/>
  <c r="R13" s="1"/>
  <c r="V16"/>
  <c r="Z16" s="1"/>
  <c r="K16" s="1"/>
  <c r="L16" s="1"/>
  <c r="R16" s="1"/>
  <c r="AI18"/>
  <c r="R15"/>
  <c r="V10"/>
  <c r="Z10" s="1"/>
  <c r="K10" s="1"/>
  <c r="L10" s="1"/>
  <c r="R10" s="1"/>
  <c r="AI13"/>
  <c r="R14"/>
  <c r="V11"/>
  <c r="Z11" s="1"/>
  <c r="K11" s="1"/>
  <c r="L11" s="1"/>
  <c r="R11" s="1"/>
  <c r="V18"/>
  <c r="Z18" s="1"/>
  <c r="K18" s="1"/>
  <c r="L18" s="1"/>
  <c r="R18" s="1"/>
  <c r="AI16"/>
  <c r="AI10"/>
  <c r="AG18" l="1"/>
  <c r="AM15"/>
  <c r="T15" s="1"/>
  <c r="AG11"/>
  <c r="AL18"/>
  <c r="AK19"/>
  <c r="AK17"/>
  <c r="AM17" s="1"/>
  <c r="T17" s="1"/>
  <c r="AG10"/>
  <c r="AH11"/>
  <c r="AK18"/>
  <c r="AH13"/>
  <c r="AL19"/>
  <c r="AH10"/>
  <c r="AH18"/>
  <c r="AH16"/>
  <c r="AM16" s="1"/>
  <c r="T16" s="1"/>
  <c r="AG13"/>
  <c r="AM13" s="1"/>
  <c r="T13" s="1"/>
  <c r="AH19"/>
  <c r="AM19" s="1"/>
  <c r="T19" s="1"/>
  <c r="Z17"/>
  <c r="K17" s="1"/>
  <c r="L17" s="1"/>
  <c r="R17" s="1"/>
  <c r="AM10" l="1"/>
  <c r="T10" s="1"/>
  <c r="AM11"/>
  <c r="T11" s="1"/>
  <c r="AM18"/>
  <c r="T18" s="1"/>
</calcChain>
</file>

<file path=xl/sharedStrings.xml><?xml version="1.0" encoding="utf-8"?>
<sst xmlns="http://schemas.openxmlformats.org/spreadsheetml/2006/main" count="187" uniqueCount="72">
  <si>
    <t>ART. 14, FRACCIÓN V</t>
  </si>
  <si>
    <t>UNIDAD ADMINISTRATIVA</t>
  </si>
  <si>
    <t>PUESTO</t>
  </si>
  <si>
    <t>CARGO</t>
  </si>
  <si>
    <t>TIPO PLAZA</t>
  </si>
  <si>
    <t>SUELDO MENSUAL TABULAR</t>
  </si>
  <si>
    <t>COMPENSACION TABULAR</t>
  </si>
  <si>
    <t>TOTAL MENSUAL TABULAR</t>
  </si>
  <si>
    <t>COMPENSACION AL PERSONAL</t>
  </si>
  <si>
    <t>ESTIMULOS AL PERSONAL</t>
  </si>
  <si>
    <t>OTROS</t>
  </si>
  <si>
    <t>TOTAL ESTIMULOS</t>
  </si>
  <si>
    <t>BONO DE CAPACITACION</t>
  </si>
  <si>
    <t>BONO DE TRANSPORTE</t>
  </si>
  <si>
    <t>DESPENSA</t>
  </si>
  <si>
    <t>MATERIAL DE CONSTRUCCION</t>
  </si>
  <si>
    <t>SUELDO TOTAL BRUTO</t>
  </si>
  <si>
    <t>SUELDO TOTAL NETO</t>
  </si>
  <si>
    <t>Además se agregar las prestaciones que tiene el personal en general, así como las que recibe el personal de base.</t>
  </si>
  <si>
    <t>Deberá tratar de adecuarse lo más posible al formato anterior, y en caso de recibir otro tipo de percepciones, deberán agregarse las columnas necesarias para integrar esa información.</t>
  </si>
  <si>
    <t>NIVEL / OPCION</t>
  </si>
  <si>
    <t>PRESTACIONES ECONOMICAS SOCIALES</t>
  </si>
  <si>
    <t xml:space="preserve">DIRECCION GENERAL </t>
  </si>
  <si>
    <t>DIRECTOR GENERAL</t>
  </si>
  <si>
    <t>DIRECTOR GENERAL  DE TELEFONIA RURAL DE SONORA</t>
  </si>
  <si>
    <t>CONFIANZA</t>
  </si>
  <si>
    <t>SUBDIRECCION TECNICA</t>
  </si>
  <si>
    <t>SUBDIRECTOR</t>
  </si>
  <si>
    <t>SUBDIRECTOR TECNICO</t>
  </si>
  <si>
    <t>SUBDIRECCION DE PLANEACION Y CONCERTACION</t>
  </si>
  <si>
    <t>SUBDIRECTOR DE PLANEACION Y CONCERTACION</t>
  </si>
  <si>
    <t>SUBDIRECCION DE VINCULACION</t>
  </si>
  <si>
    <t>SUBDIRECTOR DE VINCULACION</t>
  </si>
  <si>
    <t>JEFE DE DEPARTAMENTO</t>
  </si>
  <si>
    <t>JEFE DEL DEPARTAMENTO TECNICO</t>
  </si>
  <si>
    <t>ANALISTA TECNICO</t>
  </si>
  <si>
    <t>TECNICO DE OPERACIÓN Y MANTENIMIENTO</t>
  </si>
  <si>
    <t>05 B</t>
  </si>
  <si>
    <t>ANALISTA TECNICO AUXILIAR</t>
  </si>
  <si>
    <t>ASISTENTE DE OPERACIÓN Y MANTENIMIENTO</t>
  </si>
  <si>
    <t>03B</t>
  </si>
  <si>
    <t>SUBDIRECCION ADMINISTRATIVA</t>
  </si>
  <si>
    <t>ADMINISTRADOR DE PROCESO</t>
  </si>
  <si>
    <t>ENCARGADA DE LA SUBDIRECCION ADMINISTRATIVA</t>
  </si>
  <si>
    <t>8B</t>
  </si>
  <si>
    <t>BASE</t>
  </si>
  <si>
    <t>COORDINADOR DE AREA</t>
  </si>
  <si>
    <t>7A</t>
  </si>
  <si>
    <t>7I</t>
  </si>
  <si>
    <t>REMUNERACION MENSUAL INTEGRAL POR PUESTO.</t>
  </si>
  <si>
    <t>QUINQUENIO</t>
  </si>
  <si>
    <t>PRIMA VACACIONAL</t>
  </si>
  <si>
    <t>AGUINALDO</t>
  </si>
  <si>
    <t>BONO DE FIN DE AÑO</t>
  </si>
  <si>
    <t>BONO DE ANTIGÜEDAD 2014</t>
  </si>
  <si>
    <t>DESPENSA REP. SINDICAL</t>
  </si>
  <si>
    <t>PERCEPCIONES ANUALES PROPORCIONALES</t>
  </si>
  <si>
    <t>DIAS ECONOMICOS</t>
  </si>
  <si>
    <t>Apoyo para pago de Guardería</t>
  </si>
  <si>
    <t>licenciatura</t>
  </si>
  <si>
    <t>total otros</t>
  </si>
  <si>
    <t>sueldo total neto</t>
  </si>
  <si>
    <t>1ra.quincena</t>
  </si>
  <si>
    <t>compensacion</t>
  </si>
  <si>
    <t>2da.quincena</t>
  </si>
  <si>
    <t>apoyo sindical</t>
  </si>
  <si>
    <t>total de PERCEPCIONES ANUALES PROPORCIONALES</t>
  </si>
  <si>
    <t xml:space="preserve">1ra.quincena </t>
  </si>
  <si>
    <t>TELEFONIA RURAL DE SONORA</t>
  </si>
  <si>
    <t>5B</t>
  </si>
  <si>
    <t>3B</t>
  </si>
  <si>
    <t>SUELDO TOTAL NETO MENSUAL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</si>
</sst>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39" fontId="2" fillId="0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justify" vertical="center" wrapText="1"/>
    </xf>
    <xf numFmtId="39" fontId="2" fillId="0" borderId="2" xfId="1" applyNumberFormat="1" applyFont="1" applyFill="1" applyBorder="1" applyAlignment="1">
      <alignment horizontal="center" vertical="top" wrapText="1"/>
    </xf>
    <xf numFmtId="39" fontId="2" fillId="0" borderId="3" xfId="1" applyNumberFormat="1" applyFont="1" applyFill="1" applyBorder="1" applyAlignment="1">
      <alignment horizontal="center" vertical="top" wrapText="1"/>
    </xf>
    <xf numFmtId="39" fontId="2" fillId="0" borderId="9" xfId="1" applyNumberFormat="1" applyFont="1" applyFill="1" applyBorder="1" applyAlignment="1">
      <alignment horizontal="center" vertical="top" wrapText="1"/>
    </xf>
    <xf numFmtId="43" fontId="4" fillId="0" borderId="0" xfId="2" applyFill="1"/>
    <xf numFmtId="0" fontId="0" fillId="3" borderId="0" xfId="0" applyFill="1"/>
    <xf numFmtId="43" fontId="4" fillId="0" borderId="1" xfId="2" applyFill="1" applyBorder="1"/>
    <xf numFmtId="0" fontId="0" fillId="4" borderId="0" xfId="0" applyFill="1"/>
    <xf numFmtId="0" fontId="5" fillId="4" borderId="1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5" borderId="4" xfId="0" applyFont="1" applyFill="1" applyBorder="1" applyAlignment="1">
      <alignment horizontal="justify" vertical="center" wrapText="1"/>
    </xf>
    <xf numFmtId="0" fontId="0" fillId="5" borderId="5" xfId="0" applyFill="1" applyBorder="1"/>
    <xf numFmtId="0" fontId="0" fillId="5" borderId="6" xfId="0" applyFill="1" applyBorder="1"/>
    <xf numFmtId="0" fontId="5" fillId="5" borderId="7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8" xfId="0" applyFont="1" applyFill="1" applyBorder="1" applyAlignment="1">
      <alignment horizontal="justify" vertical="center" wrapText="1"/>
    </xf>
    <xf numFmtId="0" fontId="6" fillId="6" borderId="1" xfId="1" applyFont="1" applyFill="1" applyBorder="1" applyAlignment="1">
      <alignment horizontal="left" vertical="top"/>
    </xf>
    <xf numFmtId="0" fontId="0" fillId="6" borderId="0" xfId="0" applyFill="1"/>
    <xf numFmtId="0" fontId="0" fillId="6" borderId="0" xfId="0" applyFill="1" applyAlignment="1">
      <alignment wrapText="1"/>
    </xf>
    <xf numFmtId="0" fontId="7" fillId="6" borderId="1" xfId="1" applyFont="1" applyFill="1" applyBorder="1" applyAlignment="1">
      <alignment horizontal="left" vertical="top" wrapText="1"/>
    </xf>
    <xf numFmtId="0" fontId="8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17" fontId="0" fillId="5" borderId="5" xfId="0" applyNumberFormat="1" applyFill="1" applyBorder="1"/>
    <xf numFmtId="43" fontId="9" fillId="3" borderId="0" xfId="2" applyFont="1" applyFill="1"/>
    <xf numFmtId="43" fontId="9" fillId="0" borderId="0" xfId="2" applyFont="1" applyFill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35"/>
  <sheetViews>
    <sheetView tabSelected="1" topLeftCell="A5" workbookViewId="0">
      <pane xSplit="4" ySplit="4" topLeftCell="O9" activePane="bottomRight" state="frozen"/>
      <selection activeCell="A5" sqref="A5"/>
      <selection pane="topRight" activeCell="E5" sqref="E5"/>
      <selection pane="bottomLeft" activeCell="A19" sqref="A19"/>
      <selection pane="bottomRight" activeCell="S16" sqref="S16"/>
    </sheetView>
  </sheetViews>
  <sheetFormatPr baseColWidth="10" defaultRowHeight="15"/>
  <cols>
    <col min="1" max="1" width="17.5703125" customWidth="1"/>
    <col min="2" max="2" width="14.28515625" customWidth="1"/>
    <col min="3" max="3" width="16.140625" customWidth="1"/>
    <col min="4" max="4" width="15" customWidth="1"/>
    <col min="7" max="7" width="15.85546875" customWidth="1"/>
    <col min="9" max="9" width="16.7109375" customWidth="1"/>
    <col min="10" max="10" width="12.42578125" customWidth="1"/>
    <col min="12" max="12" width="12.85546875" customWidth="1"/>
    <col min="13" max="13" width="15.5703125" customWidth="1"/>
    <col min="14" max="14" width="13.28515625" customWidth="1"/>
    <col min="16" max="16" width="16.28515625" customWidth="1"/>
    <col min="17" max="17" width="15.28515625" customWidth="1"/>
    <col min="19" max="19" width="13.42578125" customWidth="1"/>
    <col min="20" max="20" width="15.28515625" customWidth="1"/>
    <col min="21" max="21" width="0" hidden="1" customWidth="1"/>
    <col min="22" max="38" width="11.42578125" hidden="1" customWidth="1"/>
    <col min="39" max="39" width="13.28515625" hidden="1" customWidth="1"/>
    <col min="40" max="45" width="11.42578125" hidden="1" customWidth="1"/>
    <col min="46" max="47" width="0" hidden="1" customWidth="1"/>
    <col min="48" max="48" width="11.42578125" customWidth="1"/>
    <col min="49" max="49" width="11.28515625" customWidth="1"/>
  </cols>
  <sheetData>
    <row r="3" spans="1:43">
      <c r="A3" s="29" t="s">
        <v>68</v>
      </c>
    </row>
    <row r="4" spans="1:43" s="1" customFormat="1">
      <c r="A4" s="1" t="s">
        <v>49</v>
      </c>
    </row>
    <row r="5" spans="1:43" s="1" customFormat="1"/>
    <row r="6" spans="1:43" s="1" customFormat="1" ht="15.75" thickBot="1">
      <c r="A6" s="1" t="s">
        <v>0</v>
      </c>
    </row>
    <row r="7" spans="1:43" ht="30">
      <c r="A7" s="30">
        <v>2015</v>
      </c>
      <c r="V7" s="16" t="s">
        <v>10</v>
      </c>
      <c r="W7" s="16"/>
      <c r="X7" s="16"/>
      <c r="Y7" s="16"/>
      <c r="Z7" s="16"/>
      <c r="AB7" s="19" t="s">
        <v>61</v>
      </c>
      <c r="AC7" s="20"/>
      <c r="AD7" s="32">
        <v>42278</v>
      </c>
      <c r="AE7" s="21"/>
      <c r="AG7" s="25" t="s">
        <v>56</v>
      </c>
      <c r="AH7" s="26"/>
      <c r="AI7" s="26"/>
      <c r="AJ7" s="26"/>
      <c r="AK7" s="26"/>
      <c r="AL7" s="26"/>
    </row>
    <row r="8" spans="1:43" s="8" customFormat="1" ht="56.25">
      <c r="A8" s="2" t="s">
        <v>1</v>
      </c>
      <c r="B8" s="2" t="s">
        <v>2</v>
      </c>
      <c r="C8" s="2" t="s">
        <v>3</v>
      </c>
      <c r="D8" s="2" t="s">
        <v>20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21</v>
      </c>
      <c r="R8" s="2" t="s">
        <v>16</v>
      </c>
      <c r="S8" s="3" t="s">
        <v>71</v>
      </c>
      <c r="T8" s="3" t="s">
        <v>56</v>
      </c>
      <c r="V8" s="17" t="s">
        <v>50</v>
      </c>
      <c r="W8" s="17" t="s">
        <v>55</v>
      </c>
      <c r="X8" s="17" t="s">
        <v>58</v>
      </c>
      <c r="Y8" s="17" t="s">
        <v>59</v>
      </c>
      <c r="Z8" s="18" t="s">
        <v>60</v>
      </c>
      <c r="AA8" s="9"/>
      <c r="AB8" s="22" t="s">
        <v>67</v>
      </c>
      <c r="AC8" s="23" t="s">
        <v>63</v>
      </c>
      <c r="AD8" s="23" t="s">
        <v>64</v>
      </c>
      <c r="AE8" s="24" t="s">
        <v>61</v>
      </c>
      <c r="AG8" s="27" t="s">
        <v>51</v>
      </c>
      <c r="AH8" s="27" t="s">
        <v>52</v>
      </c>
      <c r="AI8" s="27" t="s">
        <v>53</v>
      </c>
      <c r="AJ8" s="27" t="s">
        <v>54</v>
      </c>
      <c r="AK8" s="27" t="s">
        <v>57</v>
      </c>
      <c r="AL8" s="27" t="s">
        <v>65</v>
      </c>
      <c r="AM8" s="28" t="s">
        <v>66</v>
      </c>
    </row>
    <row r="9" spans="1:43" ht="63.75">
      <c r="A9" s="5" t="s">
        <v>22</v>
      </c>
      <c r="B9" s="5" t="s">
        <v>23</v>
      </c>
      <c r="C9" s="5" t="s">
        <v>24</v>
      </c>
      <c r="D9" s="6">
        <v>12</v>
      </c>
      <c r="E9" s="5" t="s">
        <v>25</v>
      </c>
      <c r="F9" s="7">
        <v>22860</v>
      </c>
      <c r="G9" s="7">
        <v>15840</v>
      </c>
      <c r="H9" s="7">
        <f t="shared" ref="H9:H19" si="0">SUM(F9:G9)</f>
        <v>38700</v>
      </c>
      <c r="I9" s="7">
        <v>9800</v>
      </c>
      <c r="J9" s="7">
        <v>0</v>
      </c>
      <c r="K9" s="7">
        <f>Z9</f>
        <v>0</v>
      </c>
      <c r="L9" s="7">
        <f t="shared" ref="L9:L19" si="1">SUM(I9:K9)</f>
        <v>9800</v>
      </c>
      <c r="M9" s="7">
        <v>0</v>
      </c>
      <c r="N9" s="7">
        <v>0</v>
      </c>
      <c r="O9" s="7">
        <v>0</v>
      </c>
      <c r="P9" s="7">
        <v>0</v>
      </c>
      <c r="Q9" s="7">
        <f>SUM(M9:P9)</f>
        <v>0</v>
      </c>
      <c r="R9" s="7">
        <f>H9+L9+Q9</f>
        <v>48500</v>
      </c>
      <c r="S9" s="7">
        <f>AE9</f>
        <v>46630.233333333337</v>
      </c>
      <c r="T9" s="7">
        <f>AM9/12</f>
        <v>7525</v>
      </c>
      <c r="V9" s="7">
        <v>0</v>
      </c>
      <c r="W9" s="7">
        <v>0</v>
      </c>
      <c r="X9" s="7">
        <v>0</v>
      </c>
      <c r="Y9" s="7">
        <v>0</v>
      </c>
      <c r="Z9" s="7">
        <f>SUM(V9:Y9)</f>
        <v>0</v>
      </c>
      <c r="AA9" s="10"/>
      <c r="AB9" s="15">
        <v>15638.45</v>
      </c>
      <c r="AC9" s="4">
        <f>9800+9800/30*17</f>
        <v>15353.333333333334</v>
      </c>
      <c r="AD9" s="15">
        <v>15638.45</v>
      </c>
      <c r="AE9" s="12">
        <f>AB9+AC9+AD9</f>
        <v>46630.233333333337</v>
      </c>
      <c r="AF9" s="11"/>
      <c r="AG9" s="7">
        <f>(H9+V9)/30*20</f>
        <v>25800</v>
      </c>
      <c r="AH9" s="7">
        <f>(H9+V9)/30*40</f>
        <v>51600</v>
      </c>
      <c r="AI9" s="7">
        <f>H9/30*10</f>
        <v>12900</v>
      </c>
      <c r="AJ9" s="7">
        <v>0</v>
      </c>
      <c r="AK9" s="7">
        <v>0</v>
      </c>
      <c r="AL9" s="7">
        <v>0</v>
      </c>
      <c r="AM9" s="7">
        <f>SUM(AG9:AL9)</f>
        <v>90300</v>
      </c>
      <c r="AN9" s="7"/>
      <c r="AO9" s="7"/>
      <c r="AP9" s="7"/>
      <c r="AQ9" s="7"/>
    </row>
    <row r="10" spans="1:43" ht="25.5">
      <c r="A10" s="5" t="s">
        <v>26</v>
      </c>
      <c r="B10" s="5" t="s">
        <v>27</v>
      </c>
      <c r="C10" s="5" t="s">
        <v>28</v>
      </c>
      <c r="D10" s="6">
        <v>10</v>
      </c>
      <c r="E10" s="5" t="s">
        <v>25</v>
      </c>
      <c r="F10" s="7">
        <v>17537.25</v>
      </c>
      <c r="G10" s="7">
        <v>0</v>
      </c>
      <c r="H10" s="7">
        <f t="shared" si="0"/>
        <v>17537.25</v>
      </c>
      <c r="I10" s="7">
        <v>4900</v>
      </c>
      <c r="J10" s="7">
        <v>0</v>
      </c>
      <c r="K10" s="7">
        <f t="shared" ref="K10:K19" si="2">Z10</f>
        <v>3507.4500000000003</v>
      </c>
      <c r="L10" s="7">
        <f t="shared" si="1"/>
        <v>8407.4500000000007</v>
      </c>
      <c r="M10" s="7">
        <v>0</v>
      </c>
      <c r="N10" s="7">
        <v>0</v>
      </c>
      <c r="O10" s="7">
        <v>0</v>
      </c>
      <c r="P10" s="7">
        <v>0</v>
      </c>
      <c r="Q10" s="7">
        <f t="shared" ref="Q10:Q15" si="3">SUM(M10:P10)</f>
        <v>0</v>
      </c>
      <c r="R10" s="7">
        <f t="shared" ref="R10:R19" si="4">H10+L10+Q10</f>
        <v>25944.7</v>
      </c>
      <c r="S10" s="7">
        <f t="shared" ref="S10:S19" si="5">AE10</f>
        <v>15754.02</v>
      </c>
      <c r="T10" s="7">
        <f t="shared" ref="T10:T19" si="6">AM10/12</f>
        <v>3994.5958333333328</v>
      </c>
      <c r="V10" s="7">
        <f>H10*20%</f>
        <v>3507.4500000000003</v>
      </c>
      <c r="W10" s="7">
        <v>0</v>
      </c>
      <c r="X10" s="7">
        <v>0</v>
      </c>
      <c r="Y10" s="7">
        <v>0</v>
      </c>
      <c r="Z10" s="7">
        <f t="shared" ref="Z10:Z19" si="7">SUM(V10:Y10)</f>
        <v>3507.4500000000003</v>
      </c>
      <c r="AA10" s="10"/>
      <c r="AB10" s="15">
        <v>7877.01</v>
      </c>
      <c r="AC10" s="15"/>
      <c r="AD10" s="15">
        <v>7877.01</v>
      </c>
      <c r="AE10" s="12">
        <f t="shared" ref="AE10:AE19" si="8">AB10+AC10+AD10</f>
        <v>15754.02</v>
      </c>
      <c r="AF10" s="11"/>
      <c r="AG10" s="7">
        <f t="shared" ref="AG10:AG19" si="9">(H10+V10)/30*20</f>
        <v>14029.8</v>
      </c>
      <c r="AH10" s="7">
        <f t="shared" ref="AH10:AH19" si="10">(H10+V10)/30*40</f>
        <v>28059.599999999999</v>
      </c>
      <c r="AI10" s="7">
        <f t="shared" ref="AI10:AI19" si="11">H10/30*10</f>
        <v>5845.75</v>
      </c>
      <c r="AJ10" s="7">
        <v>0</v>
      </c>
      <c r="AK10" s="7">
        <v>0</v>
      </c>
      <c r="AL10" s="7">
        <v>0</v>
      </c>
      <c r="AM10" s="7">
        <f t="shared" ref="AM10:AM19" si="12">SUM(AG10:AL10)</f>
        <v>47935.149999999994</v>
      </c>
      <c r="AN10" s="7"/>
      <c r="AO10" s="7"/>
      <c r="AP10" s="7"/>
      <c r="AQ10" s="7"/>
    </row>
    <row r="11" spans="1:43" ht="51">
      <c r="A11" s="5" t="s">
        <v>29</v>
      </c>
      <c r="B11" s="5" t="s">
        <v>27</v>
      </c>
      <c r="C11" s="5" t="s">
        <v>30</v>
      </c>
      <c r="D11" s="6">
        <v>10</v>
      </c>
      <c r="E11" s="5" t="s">
        <v>25</v>
      </c>
      <c r="F11" s="7">
        <v>17537.25</v>
      </c>
      <c r="G11" s="7">
        <v>0</v>
      </c>
      <c r="H11" s="7">
        <f t="shared" si="0"/>
        <v>17537.25</v>
      </c>
      <c r="I11" s="7">
        <v>4900</v>
      </c>
      <c r="J11" s="7">
        <v>0</v>
      </c>
      <c r="K11" s="7">
        <f t="shared" si="2"/>
        <v>3507.4500000000003</v>
      </c>
      <c r="L11" s="7">
        <f t="shared" si="1"/>
        <v>8407.4500000000007</v>
      </c>
      <c r="M11" s="7">
        <v>0</v>
      </c>
      <c r="N11" s="7">
        <v>0</v>
      </c>
      <c r="O11" s="7">
        <v>0</v>
      </c>
      <c r="P11" s="7">
        <v>0</v>
      </c>
      <c r="Q11" s="7">
        <f t="shared" si="3"/>
        <v>0</v>
      </c>
      <c r="R11" s="7">
        <f t="shared" si="4"/>
        <v>25944.7</v>
      </c>
      <c r="S11" s="7">
        <f t="shared" si="5"/>
        <v>15754.02</v>
      </c>
      <c r="T11" s="7">
        <f t="shared" si="6"/>
        <v>3994.5958333333328</v>
      </c>
      <c r="V11" s="7">
        <f>H11*20%</f>
        <v>3507.4500000000003</v>
      </c>
      <c r="W11" s="7">
        <v>0</v>
      </c>
      <c r="X11" s="7">
        <v>0</v>
      </c>
      <c r="Y11" s="7">
        <v>0</v>
      </c>
      <c r="Z11" s="7">
        <f t="shared" si="7"/>
        <v>3507.4500000000003</v>
      </c>
      <c r="AA11" s="10"/>
      <c r="AB11" s="15">
        <v>7877.01</v>
      </c>
      <c r="AC11" s="15"/>
      <c r="AD11" s="15">
        <v>7877.01</v>
      </c>
      <c r="AE11" s="12">
        <f t="shared" si="8"/>
        <v>15754.02</v>
      </c>
      <c r="AF11" s="11"/>
      <c r="AG11" s="7">
        <f t="shared" si="9"/>
        <v>14029.8</v>
      </c>
      <c r="AH11" s="7">
        <f t="shared" si="10"/>
        <v>28059.599999999999</v>
      </c>
      <c r="AI11" s="7">
        <f t="shared" si="11"/>
        <v>5845.75</v>
      </c>
      <c r="AJ11" s="7">
        <v>0</v>
      </c>
      <c r="AK11" s="7">
        <v>0</v>
      </c>
      <c r="AL11" s="7">
        <v>0</v>
      </c>
      <c r="AM11" s="7">
        <f t="shared" si="12"/>
        <v>47935.149999999994</v>
      </c>
      <c r="AN11" s="7"/>
      <c r="AO11" s="7"/>
      <c r="AP11" s="7"/>
      <c r="AQ11" s="7"/>
    </row>
    <row r="12" spans="1:43" ht="38.25">
      <c r="A12" s="5" t="s">
        <v>31</v>
      </c>
      <c r="B12" s="5" t="s">
        <v>27</v>
      </c>
      <c r="C12" s="5" t="s">
        <v>32</v>
      </c>
      <c r="D12" s="6">
        <v>10</v>
      </c>
      <c r="E12" s="5" t="s">
        <v>25</v>
      </c>
      <c r="F12" s="7">
        <v>17537.25</v>
      </c>
      <c r="G12" s="7">
        <v>0</v>
      </c>
      <c r="H12" s="7">
        <f t="shared" si="0"/>
        <v>17537.25</v>
      </c>
      <c r="I12" s="7">
        <v>4900</v>
      </c>
      <c r="J12" s="7">
        <v>0</v>
      </c>
      <c r="K12" s="7">
        <f t="shared" si="2"/>
        <v>0</v>
      </c>
      <c r="L12" s="7">
        <f t="shared" si="1"/>
        <v>4900</v>
      </c>
      <c r="M12" s="7">
        <v>0</v>
      </c>
      <c r="N12" s="7">
        <v>0</v>
      </c>
      <c r="O12" s="7">
        <v>0</v>
      </c>
      <c r="P12" s="7">
        <v>0</v>
      </c>
      <c r="Q12" s="7">
        <f t="shared" si="3"/>
        <v>0</v>
      </c>
      <c r="R12" s="7">
        <f t="shared" si="4"/>
        <v>22437.25</v>
      </c>
      <c r="S12" s="7">
        <f t="shared" si="5"/>
        <v>14797.94</v>
      </c>
      <c r="T12" s="7">
        <f t="shared" si="6"/>
        <v>3410.0208333333335</v>
      </c>
      <c r="V12" s="7">
        <v>0</v>
      </c>
      <c r="W12" s="7">
        <v>0</v>
      </c>
      <c r="X12" s="7">
        <v>0</v>
      </c>
      <c r="Y12" s="7">
        <v>0</v>
      </c>
      <c r="Z12" s="7">
        <f t="shared" si="7"/>
        <v>0</v>
      </c>
      <c r="AA12" s="10"/>
      <c r="AB12" s="15">
        <v>7398.97</v>
      </c>
      <c r="AC12" s="15"/>
      <c r="AD12" s="15">
        <v>7398.97</v>
      </c>
      <c r="AE12" s="12">
        <f t="shared" si="8"/>
        <v>14797.94</v>
      </c>
      <c r="AF12" s="11"/>
      <c r="AG12" s="7">
        <f t="shared" si="9"/>
        <v>11691.5</v>
      </c>
      <c r="AH12" s="7">
        <f t="shared" si="10"/>
        <v>23383</v>
      </c>
      <c r="AI12" s="7">
        <f t="shared" si="11"/>
        <v>5845.75</v>
      </c>
      <c r="AJ12" s="7">
        <v>0</v>
      </c>
      <c r="AK12" s="7">
        <v>0</v>
      </c>
      <c r="AL12" s="7">
        <v>0</v>
      </c>
      <c r="AM12" s="7">
        <f t="shared" si="12"/>
        <v>40920.25</v>
      </c>
      <c r="AN12" s="7"/>
      <c r="AO12" s="7"/>
      <c r="AP12" s="7"/>
      <c r="AQ12" s="7"/>
    </row>
    <row r="13" spans="1:43" ht="38.25">
      <c r="A13" s="5" t="s">
        <v>26</v>
      </c>
      <c r="B13" s="5" t="s">
        <v>33</v>
      </c>
      <c r="C13" s="5" t="s">
        <v>34</v>
      </c>
      <c r="D13" s="6">
        <v>9</v>
      </c>
      <c r="E13" s="5" t="s">
        <v>25</v>
      </c>
      <c r="F13" s="7">
        <v>16859.39</v>
      </c>
      <c r="G13" s="7">
        <v>0</v>
      </c>
      <c r="H13" s="7">
        <f t="shared" si="0"/>
        <v>16859.39</v>
      </c>
      <c r="I13" s="7">
        <v>5000</v>
      </c>
      <c r="J13" s="7">
        <v>0</v>
      </c>
      <c r="K13" s="7">
        <f t="shared" si="2"/>
        <v>1685.9390000000001</v>
      </c>
      <c r="L13" s="7">
        <f t="shared" si="1"/>
        <v>6685.9390000000003</v>
      </c>
      <c r="M13" s="7">
        <v>0</v>
      </c>
      <c r="N13" s="7">
        <v>0</v>
      </c>
      <c r="O13" s="7">
        <v>0</v>
      </c>
      <c r="P13" s="7">
        <v>0</v>
      </c>
      <c r="Q13" s="7">
        <f t="shared" si="3"/>
        <v>0</v>
      </c>
      <c r="R13" s="7">
        <f t="shared" si="4"/>
        <v>23545.328999999998</v>
      </c>
      <c r="S13" s="7">
        <f t="shared" si="5"/>
        <v>14947.26</v>
      </c>
      <c r="T13" s="7">
        <f t="shared" si="6"/>
        <v>3559.2045555555555</v>
      </c>
      <c r="V13" s="7">
        <f>H13*10%</f>
        <v>1685.9390000000001</v>
      </c>
      <c r="W13" s="7">
        <v>0</v>
      </c>
      <c r="X13" s="7">
        <v>0</v>
      </c>
      <c r="Y13" s="7">
        <v>0</v>
      </c>
      <c r="Z13" s="7">
        <f t="shared" si="7"/>
        <v>1685.9390000000001</v>
      </c>
      <c r="AA13" s="10"/>
      <c r="AB13" s="15">
        <v>7473.63</v>
      </c>
      <c r="AC13" s="15"/>
      <c r="AD13" s="15">
        <v>7473.63</v>
      </c>
      <c r="AE13" s="12">
        <f t="shared" si="8"/>
        <v>14947.26</v>
      </c>
      <c r="AF13" s="11"/>
      <c r="AG13" s="7">
        <f t="shared" si="9"/>
        <v>12363.552666666665</v>
      </c>
      <c r="AH13" s="7">
        <f t="shared" si="10"/>
        <v>24727.105333333329</v>
      </c>
      <c r="AI13" s="7">
        <f t="shared" si="11"/>
        <v>5619.7966666666662</v>
      </c>
      <c r="AJ13" s="7">
        <v>0</v>
      </c>
      <c r="AK13" s="7">
        <v>0</v>
      </c>
      <c r="AL13" s="7">
        <v>0</v>
      </c>
      <c r="AM13" s="7">
        <f t="shared" si="12"/>
        <v>42710.454666666665</v>
      </c>
      <c r="AN13" s="7"/>
      <c r="AO13" s="7"/>
      <c r="AP13" s="7"/>
      <c r="AQ13" s="7"/>
    </row>
    <row r="14" spans="1:43" ht="51">
      <c r="A14" s="5" t="s">
        <v>26</v>
      </c>
      <c r="B14" s="5" t="s">
        <v>35</v>
      </c>
      <c r="C14" s="5" t="s">
        <v>36</v>
      </c>
      <c r="D14" s="6" t="s">
        <v>69</v>
      </c>
      <c r="E14" s="5" t="s">
        <v>25</v>
      </c>
      <c r="F14" s="7">
        <v>11625.47</v>
      </c>
      <c r="G14" s="7">
        <v>0</v>
      </c>
      <c r="H14" s="7">
        <f t="shared" si="0"/>
        <v>11625.47</v>
      </c>
      <c r="I14" s="7">
        <v>0</v>
      </c>
      <c r="J14" s="7">
        <v>0</v>
      </c>
      <c r="K14" s="7">
        <f t="shared" si="2"/>
        <v>0</v>
      </c>
      <c r="L14" s="7">
        <f t="shared" si="1"/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3"/>
        <v>0</v>
      </c>
      <c r="R14" s="7">
        <f t="shared" si="4"/>
        <v>11625.47</v>
      </c>
      <c r="S14" s="7">
        <f t="shared" si="5"/>
        <v>9726.58</v>
      </c>
      <c r="T14" s="7">
        <f t="shared" si="6"/>
        <v>2260.5080555555555</v>
      </c>
      <c r="V14" s="7">
        <v>0</v>
      </c>
      <c r="W14" s="7">
        <v>0</v>
      </c>
      <c r="X14" s="7">
        <v>0</v>
      </c>
      <c r="Y14" s="7">
        <v>0</v>
      </c>
      <c r="Z14" s="7">
        <f t="shared" si="7"/>
        <v>0</v>
      </c>
      <c r="AA14" s="10"/>
      <c r="AB14" s="15">
        <v>4863.29</v>
      </c>
      <c r="AC14" s="4"/>
      <c r="AD14" s="15">
        <v>4863.29</v>
      </c>
      <c r="AE14" s="12">
        <f t="shared" si="8"/>
        <v>9726.58</v>
      </c>
      <c r="AF14" s="11"/>
      <c r="AG14" s="7">
        <f t="shared" si="9"/>
        <v>7750.3133333333326</v>
      </c>
      <c r="AH14" s="7">
        <f t="shared" si="10"/>
        <v>15500.626666666665</v>
      </c>
      <c r="AI14" s="7">
        <f t="shared" si="11"/>
        <v>3875.1566666666663</v>
      </c>
      <c r="AJ14" s="7">
        <v>0</v>
      </c>
      <c r="AK14" s="7">
        <v>0</v>
      </c>
      <c r="AL14" s="7">
        <v>0</v>
      </c>
      <c r="AM14" s="7">
        <f t="shared" si="12"/>
        <v>27126.096666666665</v>
      </c>
      <c r="AN14" s="7"/>
      <c r="AO14" s="7"/>
      <c r="AP14" s="7"/>
      <c r="AQ14" s="7"/>
    </row>
    <row r="15" spans="1:43" ht="51">
      <c r="A15" s="5" t="s">
        <v>26</v>
      </c>
      <c r="B15" s="5" t="s">
        <v>38</v>
      </c>
      <c r="C15" s="5" t="s">
        <v>39</v>
      </c>
      <c r="D15" s="6" t="s">
        <v>70</v>
      </c>
      <c r="E15" s="5" t="s">
        <v>25</v>
      </c>
      <c r="F15" s="7">
        <v>8716.82</v>
      </c>
      <c r="G15" s="7">
        <v>0</v>
      </c>
      <c r="H15" s="7">
        <f t="shared" si="0"/>
        <v>8716.82</v>
      </c>
      <c r="I15" s="7">
        <v>0</v>
      </c>
      <c r="J15" s="7">
        <v>0</v>
      </c>
      <c r="K15" s="7">
        <f t="shared" si="2"/>
        <v>0</v>
      </c>
      <c r="L15" s="7">
        <f t="shared" si="1"/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3"/>
        <v>0</v>
      </c>
      <c r="R15" s="7">
        <f t="shared" si="4"/>
        <v>8716.82</v>
      </c>
      <c r="S15" s="7">
        <f>AE15</f>
        <v>7415.86</v>
      </c>
      <c r="T15" s="7">
        <f t="shared" si="6"/>
        <v>1694.9372222222221</v>
      </c>
      <c r="V15" s="7">
        <v>0</v>
      </c>
      <c r="W15" s="7">
        <v>0</v>
      </c>
      <c r="X15" s="7">
        <v>0</v>
      </c>
      <c r="Y15" s="7">
        <v>0</v>
      </c>
      <c r="Z15" s="7">
        <f t="shared" si="7"/>
        <v>0</v>
      </c>
      <c r="AA15" s="10"/>
      <c r="AB15" s="15">
        <v>3707.93</v>
      </c>
      <c r="AC15" s="4"/>
      <c r="AD15" s="15">
        <v>3707.93</v>
      </c>
      <c r="AE15" s="12">
        <f t="shared" si="8"/>
        <v>7415.86</v>
      </c>
      <c r="AF15" s="11"/>
      <c r="AG15" s="7">
        <f t="shared" si="9"/>
        <v>5811.2133333333331</v>
      </c>
      <c r="AH15" s="7">
        <f t="shared" si="10"/>
        <v>11622.426666666666</v>
      </c>
      <c r="AI15" s="7">
        <f t="shared" si="11"/>
        <v>2905.6066666666666</v>
      </c>
      <c r="AJ15" s="7">
        <v>0</v>
      </c>
      <c r="AK15" s="7">
        <v>0</v>
      </c>
      <c r="AL15" s="7">
        <v>0</v>
      </c>
      <c r="AM15" s="7">
        <f t="shared" si="12"/>
        <v>20339.246666666666</v>
      </c>
      <c r="AN15" s="7"/>
      <c r="AO15" s="7"/>
      <c r="AP15" s="7"/>
      <c r="AQ15" s="7"/>
    </row>
    <row r="16" spans="1:43" ht="63.75">
      <c r="A16" s="5" t="s">
        <v>41</v>
      </c>
      <c r="B16" s="5" t="s">
        <v>42</v>
      </c>
      <c r="C16" s="5" t="s">
        <v>43</v>
      </c>
      <c r="D16" s="6" t="s">
        <v>44</v>
      </c>
      <c r="E16" s="5" t="s">
        <v>45</v>
      </c>
      <c r="F16" s="7">
        <v>18078.57</v>
      </c>
      <c r="G16" s="7">
        <v>0</v>
      </c>
      <c r="H16" s="7">
        <f t="shared" si="0"/>
        <v>18078.57</v>
      </c>
      <c r="I16" s="7">
        <v>0</v>
      </c>
      <c r="J16" s="7">
        <v>0</v>
      </c>
      <c r="K16" s="7">
        <f t="shared" si="2"/>
        <v>6423.5709999999999</v>
      </c>
      <c r="L16" s="7">
        <f>SUM(I16:K16)</f>
        <v>6423.5709999999999</v>
      </c>
      <c r="M16" s="7">
        <v>455</v>
      </c>
      <c r="N16" s="7">
        <v>555</v>
      </c>
      <c r="O16" s="7">
        <v>1235</v>
      </c>
      <c r="P16" s="7">
        <v>175</v>
      </c>
      <c r="Q16" s="7">
        <f>SUM(M16:P16)</f>
        <v>2420</v>
      </c>
      <c r="R16" s="7">
        <f t="shared" si="4"/>
        <v>26922.141</v>
      </c>
      <c r="S16" s="7">
        <f t="shared" si="5"/>
        <v>16802.084000000003</v>
      </c>
      <c r="T16" s="7">
        <f t="shared" si="6"/>
        <v>5082.0869000000002</v>
      </c>
      <c r="V16" s="7">
        <f>H16*20%</f>
        <v>3615.7139999999999</v>
      </c>
      <c r="W16" s="7">
        <v>0</v>
      </c>
      <c r="X16" s="7">
        <v>1000</v>
      </c>
      <c r="Y16" s="7">
        <f>H16*10%</f>
        <v>1807.857</v>
      </c>
      <c r="Z16" s="7">
        <f t="shared" si="7"/>
        <v>6423.5709999999999</v>
      </c>
      <c r="AA16" s="10"/>
      <c r="AB16" s="15">
        <v>8191.09</v>
      </c>
      <c r="AC16" s="4"/>
      <c r="AD16" s="15">
        <v>8610.9940000000006</v>
      </c>
      <c r="AE16" s="12">
        <f t="shared" si="8"/>
        <v>16802.084000000003</v>
      </c>
      <c r="AF16" s="11"/>
      <c r="AG16" s="7">
        <f t="shared" si="9"/>
        <v>14462.856</v>
      </c>
      <c r="AH16" s="7">
        <f t="shared" si="10"/>
        <v>28925.712</v>
      </c>
      <c r="AI16" s="7">
        <f t="shared" si="11"/>
        <v>6026.1900000000005</v>
      </c>
      <c r="AJ16" s="7">
        <v>0</v>
      </c>
      <c r="AK16" s="7">
        <f>(H16+V16)/30*10</f>
        <v>7231.4279999999999</v>
      </c>
      <c r="AL16" s="7">
        <f>(H16+V16)/30*6</f>
        <v>4338.8567999999996</v>
      </c>
      <c r="AM16" s="7">
        <f t="shared" si="12"/>
        <v>60985.042800000003</v>
      </c>
      <c r="AN16" s="7"/>
      <c r="AO16" s="7"/>
      <c r="AP16" s="7"/>
      <c r="AQ16" s="7"/>
    </row>
    <row r="17" spans="1:43" ht="25.5">
      <c r="A17" s="5" t="s">
        <v>41</v>
      </c>
      <c r="B17" s="5" t="s">
        <v>46</v>
      </c>
      <c r="C17" s="5" t="s">
        <v>46</v>
      </c>
      <c r="D17" s="6" t="s">
        <v>47</v>
      </c>
      <c r="E17" s="5" t="s">
        <v>45</v>
      </c>
      <c r="F17" s="7">
        <v>14873.27</v>
      </c>
      <c r="G17" s="7">
        <v>0</v>
      </c>
      <c r="H17" s="7">
        <f t="shared" si="0"/>
        <v>14873.27</v>
      </c>
      <c r="I17" s="7">
        <v>0</v>
      </c>
      <c r="J17" s="7">
        <v>0</v>
      </c>
      <c r="K17" s="7">
        <f t="shared" si="2"/>
        <v>4461.9810000000007</v>
      </c>
      <c r="L17" s="7">
        <f t="shared" si="1"/>
        <v>4461.9810000000007</v>
      </c>
      <c r="M17" s="7">
        <v>455</v>
      </c>
      <c r="N17" s="7">
        <v>555</v>
      </c>
      <c r="O17" s="7">
        <v>1235</v>
      </c>
      <c r="P17" s="7">
        <v>175</v>
      </c>
      <c r="Q17" s="7">
        <f>SUM(M17:P17)</f>
        <v>2420</v>
      </c>
      <c r="R17" s="7">
        <f t="shared" si="4"/>
        <v>21755.251</v>
      </c>
      <c r="S17" s="7">
        <f t="shared" si="5"/>
        <v>15393.86</v>
      </c>
      <c r="T17" s="7">
        <f t="shared" si="6"/>
        <v>4181.0414555555553</v>
      </c>
      <c r="V17" s="7">
        <f>H17*20%</f>
        <v>2974.6540000000005</v>
      </c>
      <c r="W17" s="7">
        <v>0</v>
      </c>
      <c r="X17" s="7">
        <v>0</v>
      </c>
      <c r="Y17" s="7">
        <f>H17*10%</f>
        <v>1487.3270000000002</v>
      </c>
      <c r="Z17" s="7">
        <f t="shared" si="7"/>
        <v>4461.9810000000007</v>
      </c>
      <c r="AA17" s="10"/>
      <c r="AB17" s="15">
        <v>7306.93</v>
      </c>
      <c r="AC17" s="4"/>
      <c r="AD17" s="15">
        <v>8086.93</v>
      </c>
      <c r="AE17" s="12">
        <f t="shared" si="8"/>
        <v>15393.86</v>
      </c>
      <c r="AF17" s="11"/>
      <c r="AG17" s="7">
        <f t="shared" si="9"/>
        <v>11898.616</v>
      </c>
      <c r="AH17" s="7">
        <f t="shared" si="10"/>
        <v>23797.232</v>
      </c>
      <c r="AI17" s="7">
        <f t="shared" si="11"/>
        <v>4957.7566666666662</v>
      </c>
      <c r="AJ17" s="7">
        <v>0</v>
      </c>
      <c r="AK17" s="7">
        <f t="shared" ref="AK17:AK19" si="13">(H17+V17)/30*10</f>
        <v>5949.308</v>
      </c>
      <c r="AL17" s="7">
        <f t="shared" ref="AL17:AL19" si="14">(H17+V17)/30*6</f>
        <v>3569.5847999999996</v>
      </c>
      <c r="AM17" s="7">
        <f t="shared" si="12"/>
        <v>50172.49746666666</v>
      </c>
      <c r="AN17" s="7"/>
      <c r="AO17" s="7"/>
      <c r="AP17" s="7"/>
      <c r="AQ17" s="7"/>
    </row>
    <row r="18" spans="1:43" ht="25.5">
      <c r="A18" s="5" t="s">
        <v>22</v>
      </c>
      <c r="B18" s="5" t="s">
        <v>46</v>
      </c>
      <c r="C18" s="5" t="s">
        <v>46</v>
      </c>
      <c r="D18" s="6" t="s">
        <v>48</v>
      </c>
      <c r="E18" s="5" t="s">
        <v>45</v>
      </c>
      <c r="F18" s="7">
        <v>14165.02</v>
      </c>
      <c r="G18" s="7">
        <v>0</v>
      </c>
      <c r="H18" s="7">
        <f t="shared" si="0"/>
        <v>14165.02</v>
      </c>
      <c r="I18" s="7">
        <v>0</v>
      </c>
      <c r="J18" s="7">
        <v>0</v>
      </c>
      <c r="K18" s="7">
        <f t="shared" si="2"/>
        <v>3891.2550000000001</v>
      </c>
      <c r="L18" s="7">
        <f t="shared" si="1"/>
        <v>3891.2550000000001</v>
      </c>
      <c r="M18" s="7">
        <v>455</v>
      </c>
      <c r="N18" s="7">
        <v>555</v>
      </c>
      <c r="O18" s="7">
        <v>1235</v>
      </c>
      <c r="P18" s="7">
        <v>175</v>
      </c>
      <c r="Q18" s="7">
        <f>SUM(M18:P18)</f>
        <v>2420</v>
      </c>
      <c r="R18" s="7">
        <f t="shared" si="4"/>
        <v>20476.275000000001</v>
      </c>
      <c r="S18" s="7">
        <f t="shared" si="5"/>
        <v>7537.3700000000008</v>
      </c>
      <c r="T18" s="7">
        <f t="shared" si="6"/>
        <v>4131.4641666666666</v>
      </c>
      <c r="V18" s="7">
        <f>H18*25%</f>
        <v>3541.2550000000001</v>
      </c>
      <c r="W18" s="7">
        <v>350</v>
      </c>
      <c r="X18" s="7">
        <v>0</v>
      </c>
      <c r="Y18" s="7">
        <v>0</v>
      </c>
      <c r="Z18" s="7">
        <f t="shared" si="7"/>
        <v>3891.2550000000001</v>
      </c>
      <c r="AA18" s="10"/>
      <c r="AB18" s="15">
        <v>3378.69</v>
      </c>
      <c r="AC18" s="4"/>
      <c r="AD18" s="15">
        <v>4158.68</v>
      </c>
      <c r="AE18" s="12">
        <f t="shared" si="8"/>
        <v>7537.3700000000008</v>
      </c>
      <c r="AF18" s="11"/>
      <c r="AG18" s="7">
        <f t="shared" si="9"/>
        <v>11804.183333333334</v>
      </c>
      <c r="AH18" s="7">
        <f t="shared" si="10"/>
        <v>23608.366666666669</v>
      </c>
      <c r="AI18" s="7">
        <f t="shared" si="11"/>
        <v>4721.6733333333341</v>
      </c>
      <c r="AJ18" s="7">
        <v>0</v>
      </c>
      <c r="AK18" s="7">
        <f t="shared" si="13"/>
        <v>5902.0916666666672</v>
      </c>
      <c r="AL18" s="7">
        <f t="shared" si="14"/>
        <v>3541.2550000000006</v>
      </c>
      <c r="AM18" s="7">
        <f t="shared" si="12"/>
        <v>49577.57</v>
      </c>
      <c r="AN18" s="7"/>
      <c r="AO18" s="7"/>
      <c r="AP18" s="7"/>
      <c r="AQ18" s="7"/>
    </row>
    <row r="19" spans="1:43" ht="38.25">
      <c r="A19" s="5" t="s">
        <v>29</v>
      </c>
      <c r="B19" s="5" t="s">
        <v>46</v>
      </c>
      <c r="C19" s="5" t="s">
        <v>46</v>
      </c>
      <c r="D19" s="6" t="s">
        <v>48</v>
      </c>
      <c r="E19" s="5" t="s">
        <v>45</v>
      </c>
      <c r="F19" s="7">
        <v>14165.02</v>
      </c>
      <c r="G19" s="7">
        <v>0</v>
      </c>
      <c r="H19" s="7">
        <f t="shared" si="0"/>
        <v>14165.02</v>
      </c>
      <c r="I19" s="7">
        <v>0</v>
      </c>
      <c r="J19" s="7">
        <v>0</v>
      </c>
      <c r="K19" s="7">
        <f t="shared" si="2"/>
        <v>0</v>
      </c>
      <c r="L19" s="7">
        <f t="shared" si="1"/>
        <v>0</v>
      </c>
      <c r="M19" s="7">
        <v>455</v>
      </c>
      <c r="N19" s="7">
        <v>555</v>
      </c>
      <c r="O19" s="7">
        <v>1235</v>
      </c>
      <c r="P19" s="7">
        <v>175</v>
      </c>
      <c r="Q19" s="7">
        <f>SUM(M19:P19)</f>
        <v>2420</v>
      </c>
      <c r="R19" s="7">
        <f t="shared" si="4"/>
        <v>16585.02</v>
      </c>
      <c r="S19" s="7">
        <f t="shared" si="5"/>
        <v>0</v>
      </c>
      <c r="T19" s="7">
        <f t="shared" si="6"/>
        <v>3383.8658888888895</v>
      </c>
      <c r="V19" s="7">
        <v>0</v>
      </c>
      <c r="W19" s="7">
        <v>0</v>
      </c>
      <c r="X19" s="7">
        <v>0</v>
      </c>
      <c r="Y19" s="7">
        <v>0</v>
      </c>
      <c r="Z19" s="7">
        <f t="shared" si="7"/>
        <v>0</v>
      </c>
      <c r="AA19" s="10"/>
      <c r="AB19" s="15"/>
      <c r="AC19" s="4"/>
      <c r="AD19" s="15"/>
      <c r="AE19" s="12">
        <f t="shared" si="8"/>
        <v>0</v>
      </c>
      <c r="AF19" s="11"/>
      <c r="AG19" s="7">
        <f t="shared" si="9"/>
        <v>9443.3466666666682</v>
      </c>
      <c r="AH19" s="7">
        <f t="shared" si="10"/>
        <v>18886.693333333336</v>
      </c>
      <c r="AI19" s="7">
        <f t="shared" si="11"/>
        <v>4721.6733333333341</v>
      </c>
      <c r="AJ19" s="7">
        <v>0</v>
      </c>
      <c r="AK19" s="7">
        <f t="shared" si="13"/>
        <v>4721.6733333333341</v>
      </c>
      <c r="AL19" s="7">
        <f t="shared" si="14"/>
        <v>2833.0040000000004</v>
      </c>
      <c r="AM19" s="7">
        <f t="shared" si="12"/>
        <v>40606.390666666673</v>
      </c>
      <c r="AN19" s="7"/>
      <c r="AO19" s="7"/>
      <c r="AP19" s="7"/>
      <c r="AQ19" s="7"/>
    </row>
    <row r="25" spans="1:43">
      <c r="AB25" s="13">
        <v>13110.77</v>
      </c>
      <c r="AC25">
        <v>9800</v>
      </c>
      <c r="AD25" s="13">
        <v>13110.77</v>
      </c>
    </row>
    <row r="26" spans="1:43">
      <c r="AB26" s="13">
        <v>7877.14</v>
      </c>
      <c r="AC26" s="13">
        <v>4900</v>
      </c>
      <c r="AD26" s="13">
        <v>7877.14</v>
      </c>
    </row>
    <row r="27" spans="1:43">
      <c r="AB27" s="13">
        <v>7877.14</v>
      </c>
      <c r="AC27" s="13">
        <v>4900</v>
      </c>
      <c r="AD27" s="13">
        <v>7877.14</v>
      </c>
    </row>
    <row r="28" spans="1:43">
      <c r="A28" t="s">
        <v>18</v>
      </c>
      <c r="AB28" s="13">
        <v>6698.62</v>
      </c>
      <c r="AC28" s="13">
        <v>4900</v>
      </c>
      <c r="AD28" s="13">
        <v>6698.62</v>
      </c>
      <c r="AF28" s="33">
        <v>7306.93</v>
      </c>
    </row>
    <row r="29" spans="1:43">
      <c r="A29" s="31" t="s">
        <v>19</v>
      </c>
      <c r="B29" s="31"/>
      <c r="C29" s="31"/>
      <c r="D29" s="31"/>
      <c r="E29" s="31"/>
      <c r="F29" s="31"/>
      <c r="G29" s="31"/>
      <c r="H29" s="31"/>
      <c r="I29" s="31"/>
      <c r="J29" s="31"/>
      <c r="AB29" s="13">
        <v>7044.7</v>
      </c>
      <c r="AC29" s="13">
        <v>5000</v>
      </c>
      <c r="AD29" s="13">
        <v>7044.7</v>
      </c>
      <c r="AF29" s="34"/>
    </row>
    <row r="30" spans="1:43">
      <c r="A30" s="31"/>
      <c r="B30" s="31"/>
      <c r="C30" s="31"/>
      <c r="D30" s="31"/>
      <c r="E30" s="31"/>
      <c r="F30" s="31"/>
      <c r="G30" s="31"/>
      <c r="H30" s="31"/>
      <c r="I30" s="31"/>
      <c r="J30" s="31"/>
      <c r="Y30" s="13"/>
      <c r="AB30" s="13">
        <v>3431.79</v>
      </c>
      <c r="AD30" s="13">
        <v>3431.79</v>
      </c>
      <c r="AF30" s="33"/>
    </row>
    <row r="31" spans="1:43">
      <c r="A31" s="31"/>
      <c r="B31" s="31"/>
      <c r="C31" s="31"/>
      <c r="D31" s="31"/>
      <c r="E31" s="31"/>
      <c r="F31" s="31"/>
      <c r="G31" s="31"/>
      <c r="H31" s="31"/>
      <c r="I31" s="31"/>
      <c r="J31" s="31"/>
      <c r="Y31" s="13"/>
      <c r="AB31" s="13">
        <v>4494.9399999999996</v>
      </c>
      <c r="AD31" s="13">
        <v>4494.9399999999996</v>
      </c>
      <c r="AF31" s="34"/>
    </row>
    <row r="32" spans="1:43">
      <c r="Y32" s="13"/>
      <c r="AA32" s="14"/>
      <c r="AB32" s="13">
        <v>8288.59</v>
      </c>
      <c r="AD32" s="13">
        <v>8288.59</v>
      </c>
      <c r="AF32" s="33">
        <v>3378.69</v>
      </c>
    </row>
    <row r="33" spans="28:30">
      <c r="AB33" s="13">
        <v>7875.74</v>
      </c>
      <c r="AD33" s="13">
        <v>7875.74</v>
      </c>
    </row>
    <row r="34" spans="28:30">
      <c r="AB34" s="13">
        <v>6227.04</v>
      </c>
      <c r="AD34" s="13">
        <v>6227.04</v>
      </c>
    </row>
    <row r="35" spans="28:30">
      <c r="AB35" s="13">
        <v>4987.38</v>
      </c>
      <c r="AD35" s="13">
        <v>4987.38</v>
      </c>
    </row>
  </sheetData>
  <mergeCells count="1">
    <mergeCell ref="A29:J31"/>
  </mergeCells>
  <pageMargins left="0.31" right="0.32" top="0.74803149606299213" bottom="0.74803149606299213" header="0.31496062992125984" footer="0.31496062992125984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Q35"/>
  <sheetViews>
    <sheetView topLeftCell="A5" workbookViewId="0">
      <pane xSplit="4" ySplit="4" topLeftCell="E9" activePane="bottomRight" state="frozen"/>
      <selection activeCell="A5" sqref="A5"/>
      <selection pane="topRight" activeCell="E5" sqref="E5"/>
      <selection pane="bottomLeft" activeCell="A19" sqref="A19"/>
      <selection pane="bottomRight" activeCell="E16" sqref="E16"/>
    </sheetView>
  </sheetViews>
  <sheetFormatPr baseColWidth="10" defaultRowHeight="15"/>
  <cols>
    <col min="1" max="1" width="17.5703125" customWidth="1"/>
    <col min="2" max="2" width="14.28515625" customWidth="1"/>
    <col min="3" max="3" width="16.140625" customWidth="1"/>
    <col min="4" max="4" width="15" customWidth="1"/>
    <col min="7" max="7" width="15.85546875" customWidth="1"/>
    <col min="9" max="9" width="16.7109375" customWidth="1"/>
    <col min="10" max="10" width="12.42578125" customWidth="1"/>
    <col min="12" max="12" width="12.85546875" customWidth="1"/>
    <col min="13" max="13" width="15.5703125" customWidth="1"/>
    <col min="14" max="14" width="13.28515625" customWidth="1"/>
    <col min="16" max="16" width="16.28515625" customWidth="1"/>
    <col min="17" max="17" width="15.28515625" customWidth="1"/>
    <col min="19" max="19" width="13.42578125" customWidth="1"/>
    <col min="20" max="20" width="15.28515625" customWidth="1"/>
    <col min="22" max="38" width="0" hidden="1" customWidth="1"/>
    <col min="39" max="39" width="13.28515625" hidden="1" customWidth="1"/>
    <col min="40" max="43" width="0" hidden="1" customWidth="1"/>
  </cols>
  <sheetData>
    <row r="4" spans="1:43" s="1" customFormat="1">
      <c r="A4" s="1" t="s">
        <v>49</v>
      </c>
    </row>
    <row r="5" spans="1:43" s="1" customFormat="1"/>
    <row r="6" spans="1:43" s="1" customFormat="1" ht="15.75" thickBot="1">
      <c r="A6" s="1" t="s">
        <v>0</v>
      </c>
    </row>
    <row r="7" spans="1:43" ht="30">
      <c r="V7" s="16" t="s">
        <v>10</v>
      </c>
      <c r="W7" s="16"/>
      <c r="X7" s="16"/>
      <c r="Y7" s="16"/>
      <c r="Z7" s="16"/>
      <c r="AB7" s="19" t="s">
        <v>61</v>
      </c>
      <c r="AC7" s="20"/>
      <c r="AD7" s="20"/>
      <c r="AE7" s="21"/>
      <c r="AG7" s="25" t="s">
        <v>56</v>
      </c>
      <c r="AH7" s="26"/>
      <c r="AI7" s="26"/>
      <c r="AJ7" s="26"/>
      <c r="AK7" s="26"/>
      <c r="AL7" s="26"/>
    </row>
    <row r="8" spans="1:43" s="8" customFormat="1" ht="56.25">
      <c r="A8" s="2" t="s">
        <v>1</v>
      </c>
      <c r="B8" s="2" t="s">
        <v>2</v>
      </c>
      <c r="C8" s="2" t="s">
        <v>3</v>
      </c>
      <c r="D8" s="2" t="s">
        <v>20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21</v>
      </c>
      <c r="R8" s="2" t="s">
        <v>16</v>
      </c>
      <c r="S8" s="3" t="s">
        <v>17</v>
      </c>
      <c r="T8" s="3" t="s">
        <v>56</v>
      </c>
      <c r="V8" s="17" t="s">
        <v>50</v>
      </c>
      <c r="W8" s="17" t="s">
        <v>55</v>
      </c>
      <c r="X8" s="17" t="s">
        <v>58</v>
      </c>
      <c r="Y8" s="17" t="s">
        <v>59</v>
      </c>
      <c r="Z8" s="18" t="s">
        <v>60</v>
      </c>
      <c r="AA8" s="9"/>
      <c r="AB8" s="22" t="s">
        <v>62</v>
      </c>
      <c r="AC8" s="23" t="s">
        <v>63</v>
      </c>
      <c r="AD8" s="23" t="s">
        <v>64</v>
      </c>
      <c r="AE8" s="24" t="s">
        <v>61</v>
      </c>
      <c r="AG8" s="27" t="s">
        <v>51</v>
      </c>
      <c r="AH8" s="27" t="s">
        <v>52</v>
      </c>
      <c r="AI8" s="27" t="s">
        <v>53</v>
      </c>
      <c r="AJ8" s="27" t="s">
        <v>54</v>
      </c>
      <c r="AK8" s="27" t="s">
        <v>57</v>
      </c>
      <c r="AL8" s="27" t="s">
        <v>65</v>
      </c>
      <c r="AM8" s="28" t="s">
        <v>66</v>
      </c>
    </row>
    <row r="9" spans="1:43" ht="63.75">
      <c r="A9" s="5" t="s">
        <v>22</v>
      </c>
      <c r="B9" s="5" t="s">
        <v>23</v>
      </c>
      <c r="C9" s="5" t="s">
        <v>24</v>
      </c>
      <c r="D9" s="6">
        <v>12</v>
      </c>
      <c r="E9" s="5" t="s">
        <v>25</v>
      </c>
      <c r="F9" s="7">
        <v>22860</v>
      </c>
      <c r="G9" s="7">
        <v>15840</v>
      </c>
      <c r="H9" s="7">
        <f t="shared" ref="H9:H19" si="0">SUM(F9:G9)</f>
        <v>38700</v>
      </c>
      <c r="I9" s="7">
        <v>9800</v>
      </c>
      <c r="J9" s="7">
        <v>0</v>
      </c>
      <c r="K9" s="7">
        <f>Z9</f>
        <v>0</v>
      </c>
      <c r="L9" s="7">
        <f t="shared" ref="L9:L19" si="1">SUM(I9:K9)</f>
        <v>9800</v>
      </c>
      <c r="M9" s="7">
        <v>0</v>
      </c>
      <c r="N9" s="7">
        <v>0</v>
      </c>
      <c r="O9" s="7">
        <v>0</v>
      </c>
      <c r="P9" s="7">
        <v>0</v>
      </c>
      <c r="Q9" s="7">
        <f>SUM(M9:P9)</f>
        <v>0</v>
      </c>
      <c r="R9" s="7">
        <f>H9+L9+Q9</f>
        <v>48500</v>
      </c>
      <c r="S9" s="7">
        <f>AE9</f>
        <v>36021.54</v>
      </c>
      <c r="T9" s="7">
        <f>AM9/12</f>
        <v>7525</v>
      </c>
      <c r="V9" s="7">
        <v>0</v>
      </c>
      <c r="W9" s="7">
        <v>0</v>
      </c>
      <c r="X9" s="7">
        <v>0</v>
      </c>
      <c r="Y9" s="7">
        <v>0</v>
      </c>
      <c r="Z9" s="7">
        <f>SUM(V9:Y9)</f>
        <v>0</v>
      </c>
      <c r="AA9" s="10"/>
      <c r="AB9" s="15">
        <v>13110.77</v>
      </c>
      <c r="AC9" s="4">
        <v>9800</v>
      </c>
      <c r="AD9" s="15">
        <v>13110.77</v>
      </c>
      <c r="AE9" s="12">
        <f>AB9+AC9+AD9</f>
        <v>36021.54</v>
      </c>
      <c r="AF9" s="11"/>
      <c r="AG9" s="7">
        <f>(H9+V9)/30*20</f>
        <v>25800</v>
      </c>
      <c r="AH9" s="7">
        <f>(H9+V9)/30*40</f>
        <v>51600</v>
      </c>
      <c r="AI9" s="7">
        <f>H9/30*10</f>
        <v>12900</v>
      </c>
      <c r="AJ9" s="7">
        <v>0</v>
      </c>
      <c r="AK9" s="7">
        <v>0</v>
      </c>
      <c r="AL9" s="7">
        <v>0</v>
      </c>
      <c r="AM9" s="7">
        <f>SUM(AG9:AL9)</f>
        <v>90300</v>
      </c>
      <c r="AN9" s="7"/>
      <c r="AO9" s="7"/>
      <c r="AP9" s="7"/>
      <c r="AQ9" s="7"/>
    </row>
    <row r="10" spans="1:43" ht="25.5">
      <c r="A10" s="5" t="s">
        <v>26</v>
      </c>
      <c r="B10" s="5" t="s">
        <v>27</v>
      </c>
      <c r="C10" s="5" t="s">
        <v>28</v>
      </c>
      <c r="D10" s="6">
        <v>10</v>
      </c>
      <c r="E10" s="5" t="s">
        <v>25</v>
      </c>
      <c r="F10" s="7">
        <v>17537.25</v>
      </c>
      <c r="G10" s="7">
        <v>0</v>
      </c>
      <c r="H10" s="7">
        <f t="shared" si="0"/>
        <v>17537.25</v>
      </c>
      <c r="I10" s="7">
        <v>4900</v>
      </c>
      <c r="J10" s="7">
        <v>0</v>
      </c>
      <c r="K10" s="7">
        <f t="shared" ref="K10:K19" si="2">Z10</f>
        <v>3507.4500000000003</v>
      </c>
      <c r="L10" s="7">
        <f t="shared" si="1"/>
        <v>8407.4500000000007</v>
      </c>
      <c r="M10" s="7">
        <v>0</v>
      </c>
      <c r="N10" s="7">
        <v>0</v>
      </c>
      <c r="O10" s="7">
        <v>0</v>
      </c>
      <c r="P10" s="7">
        <v>0</v>
      </c>
      <c r="Q10" s="7">
        <f t="shared" ref="Q10:Q15" si="3">SUM(M10:P10)</f>
        <v>0</v>
      </c>
      <c r="R10" s="7">
        <f t="shared" ref="R10:R19" si="4">H10+L10+Q10</f>
        <v>25944.7</v>
      </c>
      <c r="S10" s="7">
        <f t="shared" ref="S10:S19" si="5">AE10</f>
        <v>20654.28</v>
      </c>
      <c r="T10" s="7">
        <f t="shared" ref="T10:T19" si="6">AM10/12</f>
        <v>3994.5958333333328</v>
      </c>
      <c r="V10" s="7">
        <f>H10*20%</f>
        <v>3507.4500000000003</v>
      </c>
      <c r="W10" s="7">
        <v>0</v>
      </c>
      <c r="X10" s="7">
        <v>0</v>
      </c>
      <c r="Y10" s="7">
        <v>0</v>
      </c>
      <c r="Z10" s="7">
        <f t="shared" ref="Z10:Z19" si="7">SUM(V10:Y10)</f>
        <v>3507.4500000000003</v>
      </c>
      <c r="AA10" s="10"/>
      <c r="AB10" s="15">
        <v>7877.14</v>
      </c>
      <c r="AC10" s="15">
        <v>4900</v>
      </c>
      <c r="AD10" s="15">
        <v>7877.14</v>
      </c>
      <c r="AE10" s="12">
        <f t="shared" ref="AE10:AE19" si="8">AB10+AC10+AD10</f>
        <v>20654.28</v>
      </c>
      <c r="AF10" s="11"/>
      <c r="AG10" s="7">
        <f t="shared" ref="AG10:AG19" si="9">(H10+V10)/30*20</f>
        <v>14029.8</v>
      </c>
      <c r="AH10" s="7">
        <f t="shared" ref="AH10:AH19" si="10">(H10+V10)/30*40</f>
        <v>28059.599999999999</v>
      </c>
      <c r="AI10" s="7">
        <f t="shared" ref="AI10:AI19" si="11">H10/30*10</f>
        <v>5845.75</v>
      </c>
      <c r="AJ10" s="7">
        <v>0</v>
      </c>
      <c r="AK10" s="7">
        <v>0</v>
      </c>
      <c r="AL10" s="7">
        <v>0</v>
      </c>
      <c r="AM10" s="7">
        <f t="shared" ref="AM10:AM19" si="12">SUM(AG10:AL10)</f>
        <v>47935.149999999994</v>
      </c>
      <c r="AN10" s="7"/>
      <c r="AO10" s="7"/>
      <c r="AP10" s="7"/>
      <c r="AQ10" s="7"/>
    </row>
    <row r="11" spans="1:43" ht="51">
      <c r="A11" s="5" t="s">
        <v>29</v>
      </c>
      <c r="B11" s="5" t="s">
        <v>27</v>
      </c>
      <c r="C11" s="5" t="s">
        <v>30</v>
      </c>
      <c r="D11" s="6">
        <v>10</v>
      </c>
      <c r="E11" s="5" t="s">
        <v>25</v>
      </c>
      <c r="F11" s="7">
        <v>17537.25</v>
      </c>
      <c r="G11" s="7">
        <v>0</v>
      </c>
      <c r="H11" s="7">
        <f t="shared" si="0"/>
        <v>17537.25</v>
      </c>
      <c r="I11" s="7">
        <v>4900</v>
      </c>
      <c r="J11" s="7">
        <v>0</v>
      </c>
      <c r="K11" s="7">
        <f t="shared" si="2"/>
        <v>3507.4500000000003</v>
      </c>
      <c r="L11" s="7">
        <f t="shared" si="1"/>
        <v>8407.4500000000007</v>
      </c>
      <c r="M11" s="7">
        <v>0</v>
      </c>
      <c r="N11" s="7">
        <v>0</v>
      </c>
      <c r="O11" s="7">
        <v>0</v>
      </c>
      <c r="P11" s="7">
        <v>0</v>
      </c>
      <c r="Q11" s="7">
        <f t="shared" si="3"/>
        <v>0</v>
      </c>
      <c r="R11" s="7">
        <f t="shared" si="4"/>
        <v>25944.7</v>
      </c>
      <c r="S11" s="7">
        <f t="shared" si="5"/>
        <v>20654.28</v>
      </c>
      <c r="T11" s="7">
        <f t="shared" si="6"/>
        <v>3994.5958333333328</v>
      </c>
      <c r="V11" s="7">
        <f>H11*20%</f>
        <v>3507.4500000000003</v>
      </c>
      <c r="W11" s="7">
        <v>0</v>
      </c>
      <c r="X11" s="7">
        <v>0</v>
      </c>
      <c r="Y11" s="7">
        <v>0</v>
      </c>
      <c r="Z11" s="7">
        <f t="shared" si="7"/>
        <v>3507.4500000000003</v>
      </c>
      <c r="AA11" s="10"/>
      <c r="AB11" s="15">
        <v>7877.14</v>
      </c>
      <c r="AC11" s="15">
        <v>4900</v>
      </c>
      <c r="AD11" s="15">
        <v>7877.14</v>
      </c>
      <c r="AE11" s="12">
        <f t="shared" si="8"/>
        <v>20654.28</v>
      </c>
      <c r="AF11" s="11"/>
      <c r="AG11" s="7">
        <f t="shared" si="9"/>
        <v>14029.8</v>
      </c>
      <c r="AH11" s="7">
        <f t="shared" si="10"/>
        <v>28059.599999999999</v>
      </c>
      <c r="AI11" s="7">
        <f t="shared" si="11"/>
        <v>5845.75</v>
      </c>
      <c r="AJ11" s="7">
        <v>0</v>
      </c>
      <c r="AK11" s="7">
        <v>0</v>
      </c>
      <c r="AL11" s="7">
        <v>0</v>
      </c>
      <c r="AM11" s="7">
        <f t="shared" si="12"/>
        <v>47935.149999999994</v>
      </c>
      <c r="AN11" s="7"/>
      <c r="AO11" s="7"/>
      <c r="AP11" s="7"/>
      <c r="AQ11" s="7"/>
    </row>
    <row r="12" spans="1:43" ht="38.25">
      <c r="A12" s="5" t="s">
        <v>31</v>
      </c>
      <c r="B12" s="5" t="s">
        <v>27</v>
      </c>
      <c r="C12" s="5" t="s">
        <v>32</v>
      </c>
      <c r="D12" s="6">
        <v>10</v>
      </c>
      <c r="E12" s="5" t="s">
        <v>25</v>
      </c>
      <c r="F12" s="7">
        <v>17537.25</v>
      </c>
      <c r="G12" s="7">
        <v>0</v>
      </c>
      <c r="H12" s="7">
        <f t="shared" si="0"/>
        <v>17537.25</v>
      </c>
      <c r="I12" s="7">
        <v>4900</v>
      </c>
      <c r="J12" s="7">
        <v>0</v>
      </c>
      <c r="K12" s="7">
        <f t="shared" si="2"/>
        <v>0</v>
      </c>
      <c r="L12" s="7">
        <f t="shared" si="1"/>
        <v>4900</v>
      </c>
      <c r="M12" s="7">
        <v>0</v>
      </c>
      <c r="N12" s="7">
        <v>0</v>
      </c>
      <c r="O12" s="7">
        <v>0</v>
      </c>
      <c r="P12" s="7">
        <v>0</v>
      </c>
      <c r="Q12" s="7">
        <f t="shared" si="3"/>
        <v>0</v>
      </c>
      <c r="R12" s="7">
        <f t="shared" si="4"/>
        <v>22437.25</v>
      </c>
      <c r="S12" s="7">
        <f t="shared" si="5"/>
        <v>18297.239999999998</v>
      </c>
      <c r="T12" s="7">
        <f t="shared" si="6"/>
        <v>3410.0208333333335</v>
      </c>
      <c r="V12" s="7">
        <v>0</v>
      </c>
      <c r="W12" s="7">
        <v>0</v>
      </c>
      <c r="X12" s="7">
        <v>0</v>
      </c>
      <c r="Y12" s="7">
        <v>0</v>
      </c>
      <c r="Z12" s="7">
        <f t="shared" si="7"/>
        <v>0</v>
      </c>
      <c r="AA12" s="10"/>
      <c r="AB12" s="15">
        <v>6698.62</v>
      </c>
      <c r="AC12" s="15">
        <v>4900</v>
      </c>
      <c r="AD12" s="15">
        <v>6698.62</v>
      </c>
      <c r="AE12" s="12">
        <f t="shared" si="8"/>
        <v>18297.239999999998</v>
      </c>
      <c r="AF12" s="11"/>
      <c r="AG12" s="7">
        <f t="shared" si="9"/>
        <v>11691.5</v>
      </c>
      <c r="AH12" s="7">
        <f t="shared" si="10"/>
        <v>23383</v>
      </c>
      <c r="AI12" s="7">
        <f t="shared" si="11"/>
        <v>5845.75</v>
      </c>
      <c r="AJ12" s="7">
        <v>0</v>
      </c>
      <c r="AK12" s="7">
        <v>0</v>
      </c>
      <c r="AL12" s="7">
        <v>0</v>
      </c>
      <c r="AM12" s="7">
        <f t="shared" si="12"/>
        <v>40920.25</v>
      </c>
      <c r="AN12" s="7"/>
      <c r="AO12" s="7"/>
      <c r="AP12" s="7"/>
      <c r="AQ12" s="7"/>
    </row>
    <row r="13" spans="1:43" ht="38.25">
      <c r="A13" s="5" t="s">
        <v>26</v>
      </c>
      <c r="B13" s="5" t="s">
        <v>33</v>
      </c>
      <c r="C13" s="5" t="s">
        <v>34</v>
      </c>
      <c r="D13" s="6">
        <v>9</v>
      </c>
      <c r="E13" s="5" t="s">
        <v>25</v>
      </c>
      <c r="F13" s="7">
        <v>16210.95</v>
      </c>
      <c r="G13" s="7">
        <v>0</v>
      </c>
      <c r="H13" s="7">
        <f t="shared" si="0"/>
        <v>16210.95</v>
      </c>
      <c r="I13" s="7">
        <v>5000</v>
      </c>
      <c r="J13" s="7">
        <v>0</v>
      </c>
      <c r="K13" s="7">
        <f t="shared" si="2"/>
        <v>1621.0950000000003</v>
      </c>
      <c r="L13" s="7">
        <f t="shared" si="1"/>
        <v>6621.0950000000003</v>
      </c>
      <c r="M13" s="7">
        <v>0</v>
      </c>
      <c r="N13" s="7">
        <v>0</v>
      </c>
      <c r="O13" s="7">
        <v>0</v>
      </c>
      <c r="P13" s="7">
        <v>0</v>
      </c>
      <c r="Q13" s="7">
        <f t="shared" si="3"/>
        <v>0</v>
      </c>
      <c r="R13" s="7">
        <f t="shared" si="4"/>
        <v>22832.045000000002</v>
      </c>
      <c r="S13" s="7">
        <f t="shared" si="5"/>
        <v>19089.400000000001</v>
      </c>
      <c r="T13" s="7">
        <f t="shared" si="6"/>
        <v>3422.311666666667</v>
      </c>
      <c r="V13" s="7">
        <f>H13*10%</f>
        <v>1621.0950000000003</v>
      </c>
      <c r="W13" s="7">
        <v>0</v>
      </c>
      <c r="X13" s="7">
        <v>0</v>
      </c>
      <c r="Y13" s="7">
        <v>0</v>
      </c>
      <c r="Z13" s="7">
        <f t="shared" si="7"/>
        <v>1621.0950000000003</v>
      </c>
      <c r="AA13" s="10"/>
      <c r="AB13" s="15">
        <v>7044.7</v>
      </c>
      <c r="AC13" s="15">
        <v>5000</v>
      </c>
      <c r="AD13" s="15">
        <v>7044.7</v>
      </c>
      <c r="AE13" s="12">
        <f t="shared" si="8"/>
        <v>19089.400000000001</v>
      </c>
      <c r="AF13" s="11"/>
      <c r="AG13" s="7">
        <f t="shared" si="9"/>
        <v>11888.03</v>
      </c>
      <c r="AH13" s="7">
        <f t="shared" si="10"/>
        <v>23776.06</v>
      </c>
      <c r="AI13" s="7">
        <f t="shared" si="11"/>
        <v>5403.65</v>
      </c>
      <c r="AJ13" s="7">
        <v>0</v>
      </c>
      <c r="AK13" s="7">
        <v>0</v>
      </c>
      <c r="AL13" s="7">
        <v>0</v>
      </c>
      <c r="AM13" s="7">
        <f t="shared" si="12"/>
        <v>41067.740000000005</v>
      </c>
      <c r="AN13" s="7"/>
      <c r="AO13" s="7"/>
      <c r="AP13" s="7"/>
      <c r="AQ13" s="7"/>
    </row>
    <row r="14" spans="1:43" ht="51">
      <c r="A14" s="5" t="s">
        <v>26</v>
      </c>
      <c r="B14" s="5" t="s">
        <v>35</v>
      </c>
      <c r="C14" s="5" t="s">
        <v>36</v>
      </c>
      <c r="D14" s="6" t="s">
        <v>37</v>
      </c>
      <c r="E14" s="5" t="s">
        <v>25</v>
      </c>
      <c r="F14" s="7">
        <v>10707.22</v>
      </c>
      <c r="G14" s="7">
        <v>0</v>
      </c>
      <c r="H14" s="7">
        <f t="shared" si="0"/>
        <v>10707.22</v>
      </c>
      <c r="I14" s="7">
        <v>0</v>
      </c>
      <c r="J14" s="7">
        <v>0</v>
      </c>
      <c r="K14" s="7">
        <f t="shared" si="2"/>
        <v>0</v>
      </c>
      <c r="L14" s="7">
        <f t="shared" si="1"/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3"/>
        <v>0</v>
      </c>
      <c r="R14" s="7">
        <f t="shared" si="4"/>
        <v>10707.22</v>
      </c>
      <c r="S14" s="7">
        <f t="shared" si="5"/>
        <v>6863.58</v>
      </c>
      <c r="T14" s="7">
        <f t="shared" si="6"/>
        <v>2081.9594444444442</v>
      </c>
      <c r="V14" s="7">
        <v>0</v>
      </c>
      <c r="W14" s="7">
        <v>0</v>
      </c>
      <c r="X14" s="7">
        <v>0</v>
      </c>
      <c r="Y14" s="7">
        <v>0</v>
      </c>
      <c r="Z14" s="7">
        <f t="shared" si="7"/>
        <v>0</v>
      </c>
      <c r="AA14" s="10"/>
      <c r="AB14" s="15">
        <v>3431.79</v>
      </c>
      <c r="AC14" s="4"/>
      <c r="AD14" s="15">
        <v>3431.79</v>
      </c>
      <c r="AE14" s="12">
        <f t="shared" si="8"/>
        <v>6863.58</v>
      </c>
      <c r="AF14" s="11"/>
      <c r="AG14" s="7">
        <f t="shared" si="9"/>
        <v>7138.1466666666665</v>
      </c>
      <c r="AH14" s="7">
        <f t="shared" si="10"/>
        <v>14276.293333333333</v>
      </c>
      <c r="AI14" s="7">
        <f t="shared" si="11"/>
        <v>3569.0733333333333</v>
      </c>
      <c r="AJ14" s="7">
        <v>0</v>
      </c>
      <c r="AK14" s="7">
        <v>0</v>
      </c>
      <c r="AL14" s="7">
        <v>0</v>
      </c>
      <c r="AM14" s="7">
        <f t="shared" si="12"/>
        <v>24983.513333333332</v>
      </c>
      <c r="AN14" s="7"/>
      <c r="AO14" s="7"/>
      <c r="AP14" s="7"/>
      <c r="AQ14" s="7"/>
    </row>
    <row r="15" spans="1:43" ht="51">
      <c r="A15" s="5" t="s">
        <v>26</v>
      </c>
      <c r="B15" s="5" t="s">
        <v>38</v>
      </c>
      <c r="C15" s="5" t="s">
        <v>39</v>
      </c>
      <c r="D15" s="6" t="s">
        <v>40</v>
      </c>
      <c r="E15" s="5" t="s">
        <v>25</v>
      </c>
      <c r="F15" s="7">
        <v>8028.31</v>
      </c>
      <c r="G15" s="7">
        <v>0</v>
      </c>
      <c r="H15" s="7">
        <f t="shared" si="0"/>
        <v>8028.31</v>
      </c>
      <c r="I15" s="7">
        <v>0</v>
      </c>
      <c r="J15" s="7">
        <v>0</v>
      </c>
      <c r="K15" s="7">
        <f t="shared" si="2"/>
        <v>0</v>
      </c>
      <c r="L15" s="7">
        <f t="shared" si="1"/>
        <v>0</v>
      </c>
      <c r="M15" s="7">
        <v>0</v>
      </c>
      <c r="N15" s="7">
        <v>0</v>
      </c>
      <c r="O15" s="7">
        <v>0</v>
      </c>
      <c r="P15" s="7">
        <v>0</v>
      </c>
      <c r="Q15" s="7">
        <f t="shared" si="3"/>
        <v>0</v>
      </c>
      <c r="R15" s="7">
        <f t="shared" si="4"/>
        <v>8028.31</v>
      </c>
      <c r="S15" s="7">
        <f t="shared" si="5"/>
        <v>8989.8799999999992</v>
      </c>
      <c r="T15" s="7">
        <f t="shared" si="6"/>
        <v>1561.0602777777779</v>
      </c>
      <c r="V15" s="7">
        <v>0</v>
      </c>
      <c r="W15" s="7">
        <v>0</v>
      </c>
      <c r="X15" s="7">
        <v>0</v>
      </c>
      <c r="Y15" s="7">
        <v>0</v>
      </c>
      <c r="Z15" s="7">
        <f t="shared" si="7"/>
        <v>0</v>
      </c>
      <c r="AA15" s="10"/>
      <c r="AB15" s="15">
        <v>4494.9399999999996</v>
      </c>
      <c r="AC15" s="4"/>
      <c r="AD15" s="15">
        <v>4494.9399999999996</v>
      </c>
      <c r="AE15" s="12">
        <f t="shared" si="8"/>
        <v>8989.8799999999992</v>
      </c>
      <c r="AF15" s="11"/>
      <c r="AG15" s="7">
        <f t="shared" si="9"/>
        <v>5352.2066666666669</v>
      </c>
      <c r="AH15" s="7">
        <f t="shared" si="10"/>
        <v>10704.413333333334</v>
      </c>
      <c r="AI15" s="7">
        <f t="shared" si="11"/>
        <v>2676.1033333333335</v>
      </c>
      <c r="AJ15" s="7">
        <v>0</v>
      </c>
      <c r="AK15" s="7">
        <v>0</v>
      </c>
      <c r="AL15" s="7">
        <v>0</v>
      </c>
      <c r="AM15" s="7">
        <f t="shared" si="12"/>
        <v>18732.723333333335</v>
      </c>
      <c r="AN15" s="7"/>
      <c r="AO15" s="7"/>
      <c r="AP15" s="7"/>
      <c r="AQ15" s="7"/>
    </row>
    <row r="16" spans="1:43" ht="63.75">
      <c r="A16" s="5" t="s">
        <v>41</v>
      </c>
      <c r="B16" s="5" t="s">
        <v>42</v>
      </c>
      <c r="C16" s="5" t="s">
        <v>43</v>
      </c>
      <c r="D16" s="6" t="s">
        <v>44</v>
      </c>
      <c r="E16" s="5" t="s">
        <v>45</v>
      </c>
      <c r="F16" s="7">
        <v>16650.61</v>
      </c>
      <c r="G16" s="7">
        <v>0</v>
      </c>
      <c r="H16" s="7">
        <f t="shared" si="0"/>
        <v>16650.61</v>
      </c>
      <c r="I16" s="7">
        <v>0</v>
      </c>
      <c r="J16" s="7">
        <v>0</v>
      </c>
      <c r="K16" s="7">
        <f t="shared" si="2"/>
        <v>5087.6525000000001</v>
      </c>
      <c r="L16" s="7">
        <f>SUM(I16:K16)</f>
        <v>5087.6525000000001</v>
      </c>
      <c r="M16" s="7">
        <v>415</v>
      </c>
      <c r="N16" s="7">
        <v>515</v>
      </c>
      <c r="O16" s="7">
        <v>1215</v>
      </c>
      <c r="P16" s="7">
        <v>150</v>
      </c>
      <c r="Q16" s="7">
        <f>SUM(M16:P16)</f>
        <v>2295</v>
      </c>
      <c r="R16" s="7">
        <f t="shared" si="4"/>
        <v>24033.262500000001</v>
      </c>
      <c r="S16" s="7">
        <f t="shared" si="5"/>
        <v>16577.18</v>
      </c>
      <c r="T16" s="7">
        <f t="shared" si="6"/>
        <v>4504.9150388888884</v>
      </c>
      <c r="V16" s="7">
        <f>H16*15%</f>
        <v>2497.5915</v>
      </c>
      <c r="W16" s="7">
        <v>0</v>
      </c>
      <c r="X16" s="7">
        <v>925</v>
      </c>
      <c r="Y16" s="7">
        <f>H16*10%</f>
        <v>1665.0610000000001</v>
      </c>
      <c r="Z16" s="7">
        <f t="shared" si="7"/>
        <v>5087.6525000000001</v>
      </c>
      <c r="AA16" s="10"/>
      <c r="AB16" s="15">
        <v>8288.59</v>
      </c>
      <c r="AC16" s="4"/>
      <c r="AD16" s="15">
        <v>8288.59</v>
      </c>
      <c r="AE16" s="12">
        <f t="shared" si="8"/>
        <v>16577.18</v>
      </c>
      <c r="AF16" s="11"/>
      <c r="AG16" s="7">
        <f t="shared" si="9"/>
        <v>12765.467666666666</v>
      </c>
      <c r="AH16" s="7">
        <f t="shared" si="10"/>
        <v>25530.935333333331</v>
      </c>
      <c r="AI16" s="7">
        <f t="shared" si="11"/>
        <v>5550.2033333333338</v>
      </c>
      <c r="AJ16" s="7">
        <v>0</v>
      </c>
      <c r="AK16" s="7">
        <f>(H16+V16)/30*10</f>
        <v>6382.7338333333328</v>
      </c>
      <c r="AL16" s="7">
        <f>(H16+V16)/30*6</f>
        <v>3829.6403</v>
      </c>
      <c r="AM16" s="7">
        <f t="shared" si="12"/>
        <v>54058.980466666661</v>
      </c>
      <c r="AN16" s="7"/>
      <c r="AO16" s="7"/>
      <c r="AP16" s="7"/>
      <c r="AQ16" s="7"/>
    </row>
    <row r="17" spans="1:43" ht="25.5">
      <c r="A17" s="5" t="s">
        <v>41</v>
      </c>
      <c r="B17" s="5" t="s">
        <v>46</v>
      </c>
      <c r="C17" s="5" t="s">
        <v>46</v>
      </c>
      <c r="D17" s="6" t="s">
        <v>47</v>
      </c>
      <c r="E17" s="5" t="s">
        <v>45</v>
      </c>
      <c r="F17" s="7">
        <v>13698.49</v>
      </c>
      <c r="G17" s="7">
        <v>0</v>
      </c>
      <c r="H17" s="7">
        <f t="shared" si="0"/>
        <v>13698.49</v>
      </c>
      <c r="I17" s="7">
        <v>0</v>
      </c>
      <c r="J17" s="7">
        <v>0</v>
      </c>
      <c r="K17" s="7">
        <f t="shared" si="2"/>
        <v>4109.5470000000005</v>
      </c>
      <c r="L17" s="7">
        <f t="shared" si="1"/>
        <v>4109.5470000000005</v>
      </c>
      <c r="M17" s="7">
        <v>415</v>
      </c>
      <c r="N17" s="7">
        <v>515</v>
      </c>
      <c r="O17" s="7">
        <v>1215</v>
      </c>
      <c r="P17" s="7">
        <v>150</v>
      </c>
      <c r="Q17" s="7">
        <f>SUM(M17:P17)</f>
        <v>2295</v>
      </c>
      <c r="R17" s="7">
        <f t="shared" si="4"/>
        <v>20103.037</v>
      </c>
      <c r="S17" s="7">
        <f t="shared" si="5"/>
        <v>15751.48</v>
      </c>
      <c r="T17" s="7">
        <f t="shared" si="6"/>
        <v>3850.7977444444446</v>
      </c>
      <c r="V17" s="7">
        <f>H17*20%</f>
        <v>2739.6980000000003</v>
      </c>
      <c r="W17" s="7">
        <v>0</v>
      </c>
      <c r="X17" s="7">
        <v>0</v>
      </c>
      <c r="Y17" s="7">
        <f>H17*10%</f>
        <v>1369.8490000000002</v>
      </c>
      <c r="Z17" s="7">
        <f t="shared" si="7"/>
        <v>4109.5470000000005</v>
      </c>
      <c r="AA17" s="10"/>
      <c r="AB17" s="15">
        <v>7875.74</v>
      </c>
      <c r="AC17" s="4"/>
      <c r="AD17" s="15">
        <v>7875.74</v>
      </c>
      <c r="AE17" s="12">
        <f t="shared" si="8"/>
        <v>15751.48</v>
      </c>
      <c r="AF17" s="11"/>
      <c r="AG17" s="7">
        <f t="shared" si="9"/>
        <v>10958.792000000001</v>
      </c>
      <c r="AH17" s="7">
        <f t="shared" si="10"/>
        <v>21917.584000000003</v>
      </c>
      <c r="AI17" s="7">
        <f t="shared" si="11"/>
        <v>4566.163333333333</v>
      </c>
      <c r="AJ17" s="7">
        <v>0</v>
      </c>
      <c r="AK17" s="7">
        <f t="shared" ref="AK17:AK19" si="13">(H17+V17)/30*10</f>
        <v>5479.3960000000006</v>
      </c>
      <c r="AL17" s="7">
        <f t="shared" ref="AL17:AL19" si="14">(H17+V17)/30*6</f>
        <v>3287.6376</v>
      </c>
      <c r="AM17" s="7">
        <f t="shared" si="12"/>
        <v>46209.572933333337</v>
      </c>
      <c r="AN17" s="7"/>
      <c r="AO17" s="7"/>
      <c r="AP17" s="7"/>
      <c r="AQ17" s="7"/>
    </row>
    <row r="18" spans="1:43" ht="25.5">
      <c r="A18" s="5" t="s">
        <v>22</v>
      </c>
      <c r="B18" s="5" t="s">
        <v>46</v>
      </c>
      <c r="C18" s="5" t="s">
        <v>46</v>
      </c>
      <c r="D18" s="6" t="s">
        <v>48</v>
      </c>
      <c r="E18" s="5" t="s">
        <v>45</v>
      </c>
      <c r="F18" s="7">
        <v>13046.18</v>
      </c>
      <c r="G18" s="7">
        <v>0</v>
      </c>
      <c r="H18" s="7">
        <f t="shared" si="0"/>
        <v>13046.18</v>
      </c>
      <c r="I18" s="7">
        <v>0</v>
      </c>
      <c r="J18" s="7">
        <v>0</v>
      </c>
      <c r="K18" s="7">
        <f t="shared" si="2"/>
        <v>3261.5450000000001</v>
      </c>
      <c r="L18" s="7">
        <f t="shared" si="1"/>
        <v>3261.5450000000001</v>
      </c>
      <c r="M18" s="7">
        <v>415</v>
      </c>
      <c r="N18" s="7">
        <v>515</v>
      </c>
      <c r="O18" s="7">
        <v>1215</v>
      </c>
      <c r="P18" s="7">
        <v>150</v>
      </c>
      <c r="Q18" s="7">
        <f>SUM(M18:P18)</f>
        <v>2295</v>
      </c>
      <c r="R18" s="7">
        <f t="shared" si="4"/>
        <v>18602.724999999999</v>
      </c>
      <c r="S18" s="7">
        <f t="shared" si="5"/>
        <v>12454.08</v>
      </c>
      <c r="T18" s="7">
        <f t="shared" si="6"/>
        <v>3805.1358333333333</v>
      </c>
      <c r="V18" s="7">
        <f>H18*25%</f>
        <v>3261.5450000000001</v>
      </c>
      <c r="W18" s="7">
        <v>0</v>
      </c>
      <c r="X18" s="7">
        <v>0</v>
      </c>
      <c r="Y18" s="7">
        <v>0</v>
      </c>
      <c r="Z18" s="7">
        <f t="shared" si="7"/>
        <v>3261.5450000000001</v>
      </c>
      <c r="AA18" s="10"/>
      <c r="AB18" s="15">
        <v>6227.04</v>
      </c>
      <c r="AC18" s="4"/>
      <c r="AD18" s="15">
        <v>6227.04</v>
      </c>
      <c r="AE18" s="12">
        <f t="shared" si="8"/>
        <v>12454.08</v>
      </c>
      <c r="AF18" s="11"/>
      <c r="AG18" s="7">
        <f t="shared" si="9"/>
        <v>10871.816666666666</v>
      </c>
      <c r="AH18" s="7">
        <f t="shared" si="10"/>
        <v>21743.633333333331</v>
      </c>
      <c r="AI18" s="7">
        <f t="shared" si="11"/>
        <v>4348.7266666666674</v>
      </c>
      <c r="AJ18" s="7">
        <v>0</v>
      </c>
      <c r="AK18" s="7">
        <f t="shared" si="13"/>
        <v>5435.9083333333328</v>
      </c>
      <c r="AL18" s="7">
        <f t="shared" si="14"/>
        <v>3261.5450000000001</v>
      </c>
      <c r="AM18" s="7">
        <f t="shared" si="12"/>
        <v>45661.63</v>
      </c>
      <c r="AN18" s="7"/>
      <c r="AO18" s="7"/>
      <c r="AP18" s="7"/>
      <c r="AQ18" s="7"/>
    </row>
    <row r="19" spans="1:43" ht="38.25">
      <c r="A19" s="5" t="s">
        <v>29</v>
      </c>
      <c r="B19" s="5" t="s">
        <v>46</v>
      </c>
      <c r="C19" s="5" t="s">
        <v>46</v>
      </c>
      <c r="D19" s="6" t="s">
        <v>48</v>
      </c>
      <c r="E19" s="5" t="s">
        <v>45</v>
      </c>
      <c r="F19" s="7">
        <v>13046.18</v>
      </c>
      <c r="G19" s="7">
        <v>0</v>
      </c>
      <c r="H19" s="7">
        <f t="shared" si="0"/>
        <v>13046.18</v>
      </c>
      <c r="I19" s="7">
        <v>0</v>
      </c>
      <c r="J19" s="7">
        <v>0</v>
      </c>
      <c r="K19" s="7">
        <f t="shared" si="2"/>
        <v>4243.8540000000003</v>
      </c>
      <c r="L19" s="7">
        <f t="shared" si="1"/>
        <v>4243.8540000000003</v>
      </c>
      <c r="M19" s="7">
        <v>415</v>
      </c>
      <c r="N19" s="7">
        <v>515</v>
      </c>
      <c r="O19" s="7">
        <v>1215</v>
      </c>
      <c r="P19" s="7">
        <v>150</v>
      </c>
      <c r="Q19" s="7">
        <f>SUM(M19:P19)</f>
        <v>2295</v>
      </c>
      <c r="R19" s="7">
        <f t="shared" si="4"/>
        <v>19585.034</v>
      </c>
      <c r="S19" s="7">
        <f t="shared" si="5"/>
        <v>9974.76</v>
      </c>
      <c r="T19" s="7">
        <f t="shared" si="6"/>
        <v>3667.4261555555563</v>
      </c>
      <c r="V19" s="7">
        <f>H19*20%</f>
        <v>2609.2360000000003</v>
      </c>
      <c r="W19" s="7">
        <v>330</v>
      </c>
      <c r="X19" s="7">
        <v>0</v>
      </c>
      <c r="Y19" s="7">
        <f>H19*10%</f>
        <v>1304.6180000000002</v>
      </c>
      <c r="Z19" s="7">
        <f t="shared" si="7"/>
        <v>4243.8540000000003</v>
      </c>
      <c r="AA19" s="10"/>
      <c r="AB19" s="15">
        <v>4987.38</v>
      </c>
      <c r="AC19" s="4"/>
      <c r="AD19" s="15">
        <v>4987.38</v>
      </c>
      <c r="AE19" s="12">
        <f t="shared" si="8"/>
        <v>9974.76</v>
      </c>
      <c r="AF19" s="11"/>
      <c r="AG19" s="7">
        <f t="shared" si="9"/>
        <v>10436.944000000001</v>
      </c>
      <c r="AH19" s="7">
        <f t="shared" si="10"/>
        <v>20873.888000000003</v>
      </c>
      <c r="AI19" s="7">
        <f t="shared" si="11"/>
        <v>4348.7266666666674</v>
      </c>
      <c r="AJ19" s="7">
        <v>0</v>
      </c>
      <c r="AK19" s="7">
        <f t="shared" si="13"/>
        <v>5218.4720000000007</v>
      </c>
      <c r="AL19" s="7">
        <f t="shared" si="14"/>
        <v>3131.0832</v>
      </c>
      <c r="AM19" s="7">
        <f t="shared" si="12"/>
        <v>44009.113866666674</v>
      </c>
      <c r="AN19" s="7"/>
      <c r="AO19" s="7"/>
      <c r="AP19" s="7"/>
      <c r="AQ19" s="7"/>
    </row>
    <row r="25" spans="1:43">
      <c r="AB25" s="13">
        <v>13110.77</v>
      </c>
      <c r="AC25">
        <v>9800</v>
      </c>
      <c r="AD25" s="13">
        <v>13110.77</v>
      </c>
    </row>
    <row r="26" spans="1:43">
      <c r="AB26" s="13">
        <v>7877.14</v>
      </c>
      <c r="AC26" s="13">
        <v>4900</v>
      </c>
      <c r="AD26" s="13">
        <v>7877.14</v>
      </c>
    </row>
    <row r="27" spans="1:43">
      <c r="AB27" s="13">
        <v>7877.14</v>
      </c>
      <c r="AC27" s="13">
        <v>4900</v>
      </c>
      <c r="AD27" s="13">
        <v>7877.14</v>
      </c>
    </row>
    <row r="28" spans="1:43">
      <c r="A28" t="s">
        <v>18</v>
      </c>
      <c r="AB28" s="13">
        <v>6698.62</v>
      </c>
      <c r="AC28" s="13">
        <v>4900</v>
      </c>
      <c r="AD28" s="13">
        <v>6698.62</v>
      </c>
    </row>
    <row r="29" spans="1:43">
      <c r="A29" s="31" t="s">
        <v>19</v>
      </c>
      <c r="B29" s="31"/>
      <c r="C29" s="31"/>
      <c r="D29" s="31"/>
      <c r="E29" s="31"/>
      <c r="F29" s="31"/>
      <c r="G29" s="31"/>
      <c r="H29" s="31"/>
      <c r="I29" s="31"/>
      <c r="J29" s="31"/>
      <c r="AB29" s="13">
        <v>7044.7</v>
      </c>
      <c r="AC29" s="13">
        <v>5000</v>
      </c>
      <c r="AD29" s="13">
        <v>7044.7</v>
      </c>
    </row>
    <row r="30" spans="1:43">
      <c r="A30" s="31"/>
      <c r="B30" s="31"/>
      <c r="C30" s="31"/>
      <c r="D30" s="31"/>
      <c r="E30" s="31"/>
      <c r="F30" s="31"/>
      <c r="G30" s="31"/>
      <c r="H30" s="31"/>
      <c r="I30" s="31"/>
      <c r="J30" s="31"/>
      <c r="Y30" s="13"/>
      <c r="AB30" s="13">
        <v>3431.79</v>
      </c>
      <c r="AD30" s="13">
        <v>3431.79</v>
      </c>
    </row>
    <row r="31" spans="1:43">
      <c r="A31" s="31"/>
      <c r="B31" s="31"/>
      <c r="C31" s="31"/>
      <c r="D31" s="31"/>
      <c r="E31" s="31"/>
      <c r="F31" s="31"/>
      <c r="G31" s="31"/>
      <c r="H31" s="31"/>
      <c r="I31" s="31"/>
      <c r="J31" s="31"/>
      <c r="Y31" s="13"/>
      <c r="AB31" s="13">
        <v>4494.9399999999996</v>
      </c>
      <c r="AD31" s="13">
        <v>4494.9399999999996</v>
      </c>
    </row>
    <row r="32" spans="1:43">
      <c r="Y32" s="13"/>
      <c r="AA32" s="14"/>
      <c r="AB32" s="13">
        <v>8288.59</v>
      </c>
      <c r="AD32" s="13">
        <v>8288.59</v>
      </c>
    </row>
    <row r="33" spans="28:30">
      <c r="AB33" s="13">
        <v>7875.74</v>
      </c>
      <c r="AD33" s="13">
        <v>7875.74</v>
      </c>
    </row>
    <row r="34" spans="28:30">
      <c r="AB34" s="13">
        <v>6227.04</v>
      </c>
      <c r="AD34" s="13">
        <v>6227.04</v>
      </c>
    </row>
    <row r="35" spans="28:30">
      <c r="AB35" s="13">
        <v>4987.38</v>
      </c>
      <c r="AD35" s="13">
        <v>4987.38</v>
      </c>
    </row>
  </sheetData>
  <mergeCells count="1">
    <mergeCell ref="A29:J31"/>
  </mergeCells>
  <pageMargins left="0.31" right="0.32" top="0.74803149606299213" bottom="0.7480314960629921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2015</vt:lpstr>
      <vt:lpstr>Remuneraciones</vt:lpstr>
      <vt:lpstr>Remuneraciones!Área_de_impresión</vt:lpstr>
      <vt:lpstr>'Remuneraciones 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Refugio Carmelo A</cp:lastModifiedBy>
  <cp:lastPrinted>2015-11-23T18:53:11Z</cp:lastPrinted>
  <dcterms:created xsi:type="dcterms:W3CDTF">2014-01-03T19:24:06Z</dcterms:created>
  <dcterms:modified xsi:type="dcterms:W3CDTF">2015-11-23T18:55:14Z</dcterms:modified>
</cp:coreProperties>
</file>