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o Galvan\Documents\Nueva Administracion\Presupuesto\ANTEPROY PPTO 2020\"/>
    </mc:Choice>
  </mc:AlternateContent>
  <bookViews>
    <workbookView xWindow="0" yWindow="0" windowWidth="24000" windowHeight="8535"/>
  </bookViews>
  <sheets>
    <sheet name="Analitico de Plazas" sheetId="1" r:id="rId1"/>
    <sheet name="Seg Vida y Estudio Actuarial" sheetId="3" r:id="rId2"/>
    <sheet name="Pensionados y Jubilados" sheetId="2" r:id="rId3"/>
    <sheet name="Honorarios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3" l="1"/>
  <c r="E14" i="3"/>
  <c r="E13" i="3"/>
  <c r="C13" i="3"/>
  <c r="E12" i="3"/>
  <c r="E15" i="3" s="1"/>
  <c r="C12" i="3"/>
  <c r="C14" i="3" s="1"/>
  <c r="B6" i="3"/>
  <c r="D12" i="2"/>
  <c r="E12" i="2" s="1"/>
  <c r="D11" i="2"/>
  <c r="E11" i="2" s="1"/>
  <c r="D10" i="2"/>
  <c r="E10" i="2" s="1"/>
  <c r="D9" i="2"/>
  <c r="E9" i="2" s="1"/>
  <c r="D8" i="2"/>
  <c r="E8" i="2" s="1"/>
  <c r="D7" i="2"/>
  <c r="E7" i="2" s="1"/>
  <c r="D6" i="2"/>
  <c r="E6" i="2" s="1"/>
  <c r="D5" i="2"/>
  <c r="E5" i="2" s="1"/>
  <c r="D4" i="2"/>
  <c r="E4" i="2" s="1"/>
  <c r="D3" i="2"/>
  <c r="E3" i="2" s="1"/>
  <c r="E13" i="2" s="1"/>
  <c r="E14" i="2" s="1"/>
  <c r="E16" i="3" l="1"/>
  <c r="E18" i="3"/>
  <c r="E17" i="3"/>
  <c r="E19" i="3" s="1"/>
  <c r="C15" i="3"/>
  <c r="C16" i="3" l="1"/>
  <c r="C17" i="3" s="1"/>
  <c r="C19" i="3" s="1"/>
  <c r="C18" i="3"/>
  <c r="DB49" i="1" l="1"/>
  <c r="DA49" i="1"/>
  <c r="CZ49" i="1"/>
  <c r="CV49" i="1"/>
  <c r="CU49" i="1"/>
  <c r="CQ49" i="1"/>
  <c r="CR49" i="1" s="1"/>
  <c r="CD49" i="1"/>
  <c r="BR49" i="1"/>
  <c r="BS49" i="1" s="1"/>
  <c r="BD49" i="1"/>
  <c r="BE49" i="1" s="1"/>
  <c r="BB49" i="1"/>
  <c r="AZ49" i="1"/>
  <c r="DB48" i="1"/>
  <c r="DA48" i="1"/>
  <c r="CZ48" i="1"/>
  <c r="CV48" i="1"/>
  <c r="CU48" i="1"/>
  <c r="CQ48" i="1"/>
  <c r="CR48" i="1" s="1"/>
  <c r="CD48" i="1"/>
  <c r="CE48" i="1" s="1"/>
  <c r="CF48" i="1" s="1"/>
  <c r="BM48" i="1"/>
  <c r="BN48" i="1" s="1"/>
  <c r="BB48" i="1"/>
  <c r="AZ48" i="1"/>
  <c r="DA47" i="1"/>
  <c r="CZ47" i="1"/>
  <c r="CV47" i="1"/>
  <c r="CU47" i="1"/>
  <c r="BG47" i="1"/>
  <c r="BB47" i="1"/>
  <c r="AZ47" i="1"/>
  <c r="AO47" i="1"/>
  <c r="T47" i="1"/>
  <c r="L47" i="1"/>
  <c r="CD47" i="1" s="1"/>
  <c r="DA46" i="1"/>
  <c r="CV46" i="1"/>
  <c r="CD46" i="1"/>
  <c r="BB46" i="1"/>
  <c r="K46" i="1"/>
  <c r="CV45" i="1"/>
  <c r="CU45" i="1"/>
  <c r="BH45" i="1"/>
  <c r="BB45" i="1"/>
  <c r="M45" i="1"/>
  <c r="AO45" i="1" s="1"/>
  <c r="CV44" i="1"/>
  <c r="CU44" i="1"/>
  <c r="BB44" i="1"/>
  <c r="K44" i="1"/>
  <c r="CD44" i="1" s="1"/>
  <c r="DA43" i="1"/>
  <c r="CV43" i="1"/>
  <c r="BH43" i="1"/>
  <c r="BG43" i="1"/>
  <c r="BB43" i="1"/>
  <c r="T43" i="1"/>
  <c r="M43" i="1"/>
  <c r="CZ43" i="1" s="1"/>
  <c r="CV42" i="1"/>
  <c r="BB42" i="1"/>
  <c r="L42" i="1"/>
  <c r="CZ42" i="1" s="1"/>
  <c r="CV41" i="1"/>
  <c r="BB41" i="1"/>
  <c r="L41" i="1"/>
  <c r="CZ41" i="1" s="1"/>
  <c r="DB40" i="1"/>
  <c r="DA40" i="1"/>
  <c r="CZ40" i="1"/>
  <c r="CV40" i="1"/>
  <c r="CU40" i="1"/>
  <c r="CD40" i="1"/>
  <c r="BB40" i="1"/>
  <c r="AZ40" i="1"/>
  <c r="BM40" i="1" s="1"/>
  <c r="BN40" i="1" s="1"/>
  <c r="DB39" i="1"/>
  <c r="DA39" i="1"/>
  <c r="CZ39" i="1"/>
  <c r="CV39" i="1"/>
  <c r="CU39" i="1"/>
  <c r="CD39" i="1"/>
  <c r="BB39" i="1"/>
  <c r="AZ39" i="1"/>
  <c r="CV38" i="1"/>
  <c r="BB38" i="1"/>
  <c r="T38" i="1"/>
  <c r="N38" i="1"/>
  <c r="CV37" i="1"/>
  <c r="CU37" i="1"/>
  <c r="BH37" i="1"/>
  <c r="BG37" i="1"/>
  <c r="BB37" i="1"/>
  <c r="O37" i="1"/>
  <c r="DB37" i="1" s="1"/>
  <c r="DA36" i="1"/>
  <c r="CV36" i="1"/>
  <c r="BB36" i="1"/>
  <c r="T36" i="1"/>
  <c r="L36" i="1"/>
  <c r="CV35" i="1"/>
  <c r="BB35" i="1"/>
  <c r="K35" i="1"/>
  <c r="DA35" i="1" s="1"/>
  <c r="DB34" i="1"/>
  <c r="DA34" i="1"/>
  <c r="CZ34" i="1"/>
  <c r="CV34" i="1"/>
  <c r="CU34" i="1"/>
  <c r="CE34" i="1"/>
  <c r="CD34" i="1"/>
  <c r="BB34" i="1"/>
  <c r="AZ34" i="1"/>
  <c r="CV33" i="1"/>
  <c r="BB33" i="1"/>
  <c r="J33" i="1"/>
  <c r="CU33" i="1" s="1"/>
  <c r="CZ32" i="1"/>
  <c r="CV32" i="1"/>
  <c r="BH32" i="1"/>
  <c r="BB32" i="1"/>
  <c r="AZ32" i="1"/>
  <c r="BZ32" i="1" s="1"/>
  <c r="CA32" i="1" s="1"/>
  <c r="J32" i="1"/>
  <c r="CV31" i="1"/>
  <c r="BB31" i="1"/>
  <c r="K31" i="1"/>
  <c r="DA31" i="1" s="1"/>
  <c r="CV30" i="1"/>
  <c r="BB30" i="1"/>
  <c r="T30" i="1"/>
  <c r="L30" i="1"/>
  <c r="CV29" i="1"/>
  <c r="CU29" i="1"/>
  <c r="BB29" i="1"/>
  <c r="N29" i="1"/>
  <c r="CV28" i="1"/>
  <c r="BH28" i="1"/>
  <c r="BB28" i="1"/>
  <c r="M28" i="1"/>
  <c r="CU28" i="1" s="1"/>
  <c r="CV27" i="1"/>
  <c r="BG27" i="1"/>
  <c r="BB27" i="1"/>
  <c r="N27" i="1"/>
  <c r="CU27" i="1" s="1"/>
  <c r="CV26" i="1"/>
  <c r="BB26" i="1"/>
  <c r="K26" i="1"/>
  <c r="CV25" i="1"/>
  <c r="BB25" i="1"/>
  <c r="T25" i="1"/>
  <c r="L25" i="1"/>
  <c r="CV24" i="1"/>
  <c r="BB24" i="1"/>
  <c r="T24" i="1"/>
  <c r="M24" i="1"/>
  <c r="AO24" i="1" s="1"/>
  <c r="DB23" i="1"/>
  <c r="DA23" i="1"/>
  <c r="CZ23" i="1"/>
  <c r="CV23" i="1"/>
  <c r="CU23" i="1"/>
  <c r="CQ23" i="1"/>
  <c r="CR23" i="1" s="1"/>
  <c r="CD23" i="1"/>
  <c r="BV23" i="1"/>
  <c r="BW23" i="1" s="1"/>
  <c r="BR23" i="1"/>
  <c r="BS23" i="1" s="1"/>
  <c r="BB23" i="1"/>
  <c r="AZ23" i="1"/>
  <c r="CV22" i="1"/>
  <c r="BB22" i="1"/>
  <c r="N22" i="1"/>
  <c r="DA21" i="1"/>
  <c r="CZ21" i="1"/>
  <c r="CV21" i="1"/>
  <c r="CU21" i="1"/>
  <c r="BH21" i="1"/>
  <c r="BG21" i="1"/>
  <c r="BB21" i="1"/>
  <c r="AO21" i="1"/>
  <c r="T21" i="1"/>
  <c r="AZ21" i="1" s="1"/>
  <c r="CQ21" i="1" s="1"/>
  <c r="CR21" i="1" s="1"/>
  <c r="L21" i="1"/>
  <c r="DB21" i="1" s="1"/>
  <c r="CV20" i="1"/>
  <c r="CU20" i="1"/>
  <c r="BB20" i="1"/>
  <c r="AZ20" i="1"/>
  <c r="CI20" i="1" s="1"/>
  <c r="CJ20" i="1" s="1"/>
  <c r="N20" i="1"/>
  <c r="DA20" i="1" s="1"/>
  <c r="DB19" i="1"/>
  <c r="DA19" i="1"/>
  <c r="CZ19" i="1"/>
  <c r="CV19" i="1"/>
  <c r="CU19" i="1"/>
  <c r="BH19" i="1"/>
  <c r="BB19" i="1"/>
  <c r="AZ19" i="1"/>
  <c r="CQ19" i="1" s="1"/>
  <c r="CR19" i="1" s="1"/>
  <c r="AO19" i="1"/>
  <c r="K19" i="1"/>
  <c r="CD19" i="1" s="1"/>
  <c r="CV18" i="1"/>
  <c r="CU18" i="1"/>
  <c r="BB18" i="1"/>
  <c r="AO18" i="1"/>
  <c r="T18" i="1"/>
  <c r="N18" i="1"/>
  <c r="DB18" i="1" s="1"/>
  <c r="CV17" i="1"/>
  <c r="BB17" i="1"/>
  <c r="K17" i="1"/>
  <c r="DB16" i="1"/>
  <c r="DA16" i="1"/>
  <c r="CZ16" i="1"/>
  <c r="CV16" i="1"/>
  <c r="CU16" i="1"/>
  <c r="CW16" i="1" s="1"/>
  <c r="CX16" i="1" s="1"/>
  <c r="CQ16" i="1"/>
  <c r="CR16" i="1" s="1"/>
  <c r="CI16" i="1"/>
  <c r="CJ16" i="1" s="1"/>
  <c r="CD16" i="1"/>
  <c r="BV16" i="1"/>
  <c r="BW16" i="1" s="1"/>
  <c r="BI16" i="1"/>
  <c r="BJ16" i="1" s="1"/>
  <c r="BB16" i="1"/>
  <c r="AZ16" i="1"/>
  <c r="CM16" i="1" s="1"/>
  <c r="CN16" i="1" s="1"/>
  <c r="DB15" i="1"/>
  <c r="DA15" i="1"/>
  <c r="CZ15" i="1"/>
  <c r="CV15" i="1"/>
  <c r="CU15" i="1"/>
  <c r="CD15" i="1"/>
  <c r="BZ15" i="1"/>
  <c r="CA15" i="1" s="1"/>
  <c r="BM15" i="1"/>
  <c r="BN15" i="1" s="1"/>
  <c r="BB15" i="1"/>
  <c r="AZ15" i="1"/>
  <c r="CV14" i="1"/>
  <c r="BB14" i="1"/>
  <c r="O14" i="1"/>
  <c r="CZ13" i="1"/>
  <c r="CV13" i="1"/>
  <c r="BB13" i="1"/>
  <c r="T13" i="1"/>
  <c r="L13" i="1"/>
  <c r="CZ12" i="1"/>
  <c r="CV12" i="1"/>
  <c r="BB12" i="1"/>
  <c r="P12" i="1"/>
  <c r="CD12" i="1" s="1"/>
  <c r="DB11" i="1"/>
  <c r="CV11" i="1"/>
  <c r="BB11" i="1"/>
  <c r="L11" i="1"/>
  <c r="DA11" i="1" s="1"/>
  <c r="CV10" i="1"/>
  <c r="BB10" i="1"/>
  <c r="O10" i="1"/>
  <c r="BG10" i="1" s="1"/>
  <c r="CV9" i="1"/>
  <c r="BB9" i="1"/>
  <c r="K9" i="1"/>
  <c r="CZ9" i="1" s="1"/>
  <c r="CW27" i="1" l="1"/>
  <c r="BE16" i="1"/>
  <c r="CM21" i="1"/>
  <c r="CN21" i="1" s="1"/>
  <c r="CI40" i="1"/>
  <c r="CJ40" i="1" s="1"/>
  <c r="DA12" i="1"/>
  <c r="DA33" i="1"/>
  <c r="AZ42" i="1"/>
  <c r="DB43" i="1"/>
  <c r="DD43" i="1" s="1"/>
  <c r="AO11" i="1"/>
  <c r="DB12" i="1"/>
  <c r="BV20" i="1"/>
  <c r="BW20" i="1" s="1"/>
  <c r="DC23" i="1"/>
  <c r="DD23" i="1" s="1"/>
  <c r="CE23" i="1"/>
  <c r="CW23" i="1"/>
  <c r="CX23" i="1" s="1"/>
  <c r="AO27" i="1"/>
  <c r="AZ28" i="1"/>
  <c r="CD28" i="1"/>
  <c r="DB28" i="1"/>
  <c r="CU31" i="1"/>
  <c r="BV32" i="1"/>
  <c r="BW32" i="1" s="1"/>
  <c r="BG33" i="1"/>
  <c r="CZ37" i="1"/>
  <c r="BH41" i="1"/>
  <c r="CD42" i="1"/>
  <c r="AO43" i="1"/>
  <c r="CU43" i="1"/>
  <c r="CW43" i="1" s="1"/>
  <c r="CX43" i="1" s="1"/>
  <c r="AO44" i="1"/>
  <c r="DB44" i="1"/>
  <c r="DB42" i="1"/>
  <c r="BD16" i="1"/>
  <c r="CZ28" i="1"/>
  <c r="BD40" i="1"/>
  <c r="BE40" i="1" s="1"/>
  <c r="AO41" i="1"/>
  <c r="AZ12" i="1"/>
  <c r="BZ12" i="1" s="1"/>
  <c r="CA12" i="1" s="1"/>
  <c r="AO28" i="1"/>
  <c r="DA28" i="1"/>
  <c r="DB33" i="1"/>
  <c r="BR40" i="1"/>
  <c r="BS40" i="1" s="1"/>
  <c r="CD43" i="1"/>
  <c r="CZ44" i="1"/>
  <c r="AZ27" i="1"/>
  <c r="AZ43" i="1"/>
  <c r="DB45" i="1"/>
  <c r="BH47" i="1"/>
  <c r="BI47" i="1" s="1"/>
  <c r="BJ47" i="1" s="1"/>
  <c r="DB47" i="1"/>
  <c r="CW49" i="1"/>
  <c r="CE49" i="1"/>
  <c r="CU11" i="1"/>
  <c r="CI19" i="1"/>
  <c r="CJ19" i="1" s="1"/>
  <c r="CI23" i="1"/>
  <c r="CJ23" i="1" s="1"/>
  <c r="CD33" i="1"/>
  <c r="AO37" i="1"/>
  <c r="DA37" i="1"/>
  <c r="CU41" i="1"/>
  <c r="DC15" i="1"/>
  <c r="DD15" i="1" s="1"/>
  <c r="CM15" i="1"/>
  <c r="CN15" i="1" s="1"/>
  <c r="BR16" i="1"/>
  <c r="BS16" i="1" s="1"/>
  <c r="CD21" i="1"/>
  <c r="CE21" i="1" s="1"/>
  <c r="CF21" i="1" s="1"/>
  <c r="BI23" i="1"/>
  <c r="BJ23" i="1" s="1"/>
  <c r="CM23" i="1"/>
  <c r="CN23" i="1" s="1"/>
  <c r="BG28" i="1"/>
  <c r="AZ37" i="1"/>
  <c r="CD37" i="1"/>
  <c r="CE40" i="1"/>
  <c r="CF40" i="1" s="1"/>
  <c r="DA42" i="1"/>
  <c r="CI49" i="1"/>
  <c r="CJ49" i="1" s="1"/>
  <c r="CD14" i="1"/>
  <c r="BG14" i="1"/>
  <c r="CZ14" i="1"/>
  <c r="AZ14" i="1"/>
  <c r="CU14" i="1"/>
  <c r="AO14" i="1"/>
  <c r="BH14" i="1"/>
  <c r="CD10" i="1"/>
  <c r="DA13" i="1"/>
  <c r="AZ13" i="1"/>
  <c r="BH13" i="1"/>
  <c r="BG13" i="1"/>
  <c r="CU13" i="1"/>
  <c r="AO13" i="1"/>
  <c r="CD13" i="1"/>
  <c r="DB13" i="1"/>
  <c r="DB17" i="1"/>
  <c r="CU17" i="1"/>
  <c r="CD17" i="1"/>
  <c r="DA17" i="1"/>
  <c r="CZ17" i="1"/>
  <c r="AZ17" i="1"/>
  <c r="DA14" i="1"/>
  <c r="DA22" i="1"/>
  <c r="AZ22" i="1"/>
  <c r="CZ22" i="1"/>
  <c r="BH22" i="1"/>
  <c r="CD22" i="1"/>
  <c r="BG22" i="1"/>
  <c r="CU22" i="1"/>
  <c r="AO22" i="1"/>
  <c r="DB22" i="1"/>
  <c r="DB10" i="1"/>
  <c r="CU10" i="1"/>
  <c r="AO10" i="1"/>
  <c r="DA10" i="1"/>
  <c r="AZ10" i="1"/>
  <c r="BH10" i="1"/>
  <c r="CZ10" i="1"/>
  <c r="CI12" i="1"/>
  <c r="CJ12" i="1" s="1"/>
  <c r="DC12" i="1"/>
  <c r="DD12" i="1" s="1"/>
  <c r="BI12" i="1"/>
  <c r="BJ12" i="1" s="1"/>
  <c r="CQ12" i="1"/>
  <c r="CR12" i="1" s="1"/>
  <c r="BR12" i="1"/>
  <c r="BS12" i="1" s="1"/>
  <c r="CD9" i="1"/>
  <c r="AZ9" i="1"/>
  <c r="CU9" i="1"/>
  <c r="DB9" i="1"/>
  <c r="DA9" i="1"/>
  <c r="DB14" i="1"/>
  <c r="DB26" i="1"/>
  <c r="CU26" i="1"/>
  <c r="CZ26" i="1"/>
  <c r="DA26" i="1"/>
  <c r="AZ26" i="1"/>
  <c r="CD26" i="1"/>
  <c r="CD29" i="1"/>
  <c r="AZ29" i="1"/>
  <c r="DB29" i="1"/>
  <c r="DA29" i="1"/>
  <c r="CZ29" i="1"/>
  <c r="BR19" i="1"/>
  <c r="BS19" i="1" s="1"/>
  <c r="CW19" i="1"/>
  <c r="CX19" i="1" s="1"/>
  <c r="CM19" i="1"/>
  <c r="CN19" i="1" s="1"/>
  <c r="DC19" i="1"/>
  <c r="BZ19" i="1"/>
  <c r="CA19" i="1" s="1"/>
  <c r="BM19" i="1"/>
  <c r="BN19" i="1" s="1"/>
  <c r="BD19" i="1"/>
  <c r="BE19" i="1" s="1"/>
  <c r="BZ20" i="1"/>
  <c r="CA20" i="1" s="1"/>
  <c r="DB24" i="1"/>
  <c r="DA24" i="1"/>
  <c r="CD24" i="1"/>
  <c r="CZ24" i="1"/>
  <c r="AZ24" i="1"/>
  <c r="DB30" i="1"/>
  <c r="CU30" i="1"/>
  <c r="AO30" i="1"/>
  <c r="DA30" i="1"/>
  <c r="AZ30" i="1"/>
  <c r="CZ30" i="1"/>
  <c r="BH30" i="1"/>
  <c r="CD30" i="1"/>
  <c r="BG30" i="1"/>
  <c r="CI34" i="1"/>
  <c r="CJ34" i="1" s="1"/>
  <c r="CW34" i="1"/>
  <c r="CX34" i="1" s="1"/>
  <c r="CM34" i="1"/>
  <c r="CN34" i="1" s="1"/>
  <c r="BZ34" i="1"/>
  <c r="CA34" i="1" s="1"/>
  <c r="BI34" i="1"/>
  <c r="BJ34" i="1" s="1"/>
  <c r="DC34" i="1"/>
  <c r="BV34" i="1"/>
  <c r="BW34" i="1" s="1"/>
  <c r="BD34" i="1"/>
  <c r="BE34" i="1" s="1"/>
  <c r="BR34" i="1"/>
  <c r="BS34" i="1" s="1"/>
  <c r="CQ34" i="1"/>
  <c r="CR34" i="1" s="1"/>
  <c r="AZ35" i="1"/>
  <c r="DB35" i="1"/>
  <c r="CU35" i="1"/>
  <c r="CZ35" i="1"/>
  <c r="CD11" i="1"/>
  <c r="CE15" i="1"/>
  <c r="CF15" i="1" s="1"/>
  <c r="BI20" i="1"/>
  <c r="BJ20" i="1" s="1"/>
  <c r="BD23" i="1"/>
  <c r="BE23" i="1" s="1"/>
  <c r="BH24" i="1"/>
  <c r="BI28" i="1"/>
  <c r="BJ28" i="1" s="1"/>
  <c r="CD35" i="1"/>
  <c r="CZ20" i="1"/>
  <c r="CD20" i="1"/>
  <c r="BG11" i="1"/>
  <c r="BR15" i="1"/>
  <c r="BS15" i="1" s="1"/>
  <c r="CI15" i="1"/>
  <c r="CJ15" i="1" s="1"/>
  <c r="DC16" i="1"/>
  <c r="DD16" i="1" s="1"/>
  <c r="DA18" i="1"/>
  <c r="AZ18" i="1"/>
  <c r="CZ18" i="1"/>
  <c r="BH18" i="1"/>
  <c r="CD18" i="1"/>
  <c r="BG18" i="1"/>
  <c r="CE19" i="1"/>
  <c r="CF19" i="1" s="1"/>
  <c r="DB20" i="1"/>
  <c r="DA25" i="1"/>
  <c r="AZ25" i="1"/>
  <c r="CU25" i="1"/>
  <c r="AO25" i="1"/>
  <c r="DB25" i="1"/>
  <c r="CD25" i="1"/>
  <c r="CZ25" i="1"/>
  <c r="BG25" i="1"/>
  <c r="BM34" i="1"/>
  <c r="BN34" i="1" s="1"/>
  <c r="CQ20" i="1"/>
  <c r="CR20" i="1" s="1"/>
  <c r="CE20" i="1"/>
  <c r="BR20" i="1"/>
  <c r="BS20" i="1" s="1"/>
  <c r="BD20" i="1"/>
  <c r="BE20" i="1" s="1"/>
  <c r="CW20" i="1"/>
  <c r="CX20" i="1" s="1"/>
  <c r="CM20" i="1"/>
  <c r="CN20" i="1" s="1"/>
  <c r="DC21" i="1"/>
  <c r="DD21" i="1" s="1"/>
  <c r="BZ21" i="1"/>
  <c r="CA21" i="1" s="1"/>
  <c r="BM21" i="1"/>
  <c r="BN21" i="1" s="1"/>
  <c r="BD21" i="1"/>
  <c r="BE21" i="1" s="1"/>
  <c r="CI21" i="1"/>
  <c r="CJ21" i="1" s="1"/>
  <c r="BV21" i="1"/>
  <c r="BW21" i="1" s="1"/>
  <c r="BI21" i="1"/>
  <c r="BJ21" i="1" s="1"/>
  <c r="BR21" i="1"/>
  <c r="BS21" i="1" s="1"/>
  <c r="CX27" i="1"/>
  <c r="BV15" i="1"/>
  <c r="BW15" i="1" s="1"/>
  <c r="BI15" i="1"/>
  <c r="BJ15" i="1" s="1"/>
  <c r="CQ15" i="1"/>
  <c r="CR15" i="1" s="1"/>
  <c r="BV19" i="1"/>
  <c r="BW19" i="1" s="1"/>
  <c r="BG24" i="1"/>
  <c r="BH11" i="1"/>
  <c r="CZ11" i="1"/>
  <c r="CU12" i="1"/>
  <c r="CW12" i="1" s="1"/>
  <c r="BD15" i="1"/>
  <c r="BE15" i="1" s="1"/>
  <c r="AZ11" i="1"/>
  <c r="CW15" i="1"/>
  <c r="CX15" i="1" s="1"/>
  <c r="CE16" i="1"/>
  <c r="CF16" i="1" s="1"/>
  <c r="DD19" i="1"/>
  <c r="BM20" i="1"/>
  <c r="BN20" i="1" s="1"/>
  <c r="CW21" i="1"/>
  <c r="CX21" i="1" s="1"/>
  <c r="CF23" i="1"/>
  <c r="CU24" i="1"/>
  <c r="BH25" i="1"/>
  <c r="CI32" i="1"/>
  <c r="CJ32" i="1" s="1"/>
  <c r="BR32" i="1"/>
  <c r="BS32" i="1" s="1"/>
  <c r="CQ32" i="1"/>
  <c r="CR32" i="1" s="1"/>
  <c r="BD32" i="1"/>
  <c r="BE32" i="1" s="1"/>
  <c r="BM32" i="1"/>
  <c r="BN32" i="1" s="1"/>
  <c r="CM32" i="1"/>
  <c r="CN32" i="1" s="1"/>
  <c r="CF34" i="1"/>
  <c r="DD34" i="1"/>
  <c r="CQ42" i="1"/>
  <c r="CR42" i="1" s="1"/>
  <c r="CE42" i="1"/>
  <c r="CF42" i="1" s="1"/>
  <c r="CM42" i="1"/>
  <c r="CN42" i="1" s="1"/>
  <c r="BZ42" i="1"/>
  <c r="CA42" i="1" s="1"/>
  <c r="BI42" i="1"/>
  <c r="BJ42" i="1" s="1"/>
  <c r="CI42" i="1"/>
  <c r="CJ42" i="1" s="1"/>
  <c r="BV42" i="1"/>
  <c r="BW42" i="1" s="1"/>
  <c r="BD42" i="1"/>
  <c r="BE42" i="1" s="1"/>
  <c r="BR42" i="1"/>
  <c r="BS42" i="1" s="1"/>
  <c r="DC42" i="1"/>
  <c r="BM42" i="1"/>
  <c r="BN42" i="1" s="1"/>
  <c r="CQ27" i="1"/>
  <c r="CR27" i="1" s="1"/>
  <c r="BZ27" i="1"/>
  <c r="CA27" i="1" s="1"/>
  <c r="CM27" i="1"/>
  <c r="CN27" i="1" s="1"/>
  <c r="CW28" i="1"/>
  <c r="CX28" i="1" s="1"/>
  <c r="CZ27" i="1"/>
  <c r="BH27" i="1"/>
  <c r="BI27" i="1" s="1"/>
  <c r="BM27" i="1"/>
  <c r="BN27" i="1" s="1"/>
  <c r="DA27" i="1"/>
  <c r="BM28" i="1"/>
  <c r="BN28" i="1" s="1"/>
  <c r="DB38" i="1"/>
  <c r="CU38" i="1"/>
  <c r="DA38" i="1"/>
  <c r="AZ38" i="1"/>
  <c r="CZ38" i="1"/>
  <c r="BH38" i="1"/>
  <c r="AO38" i="1"/>
  <c r="CD38" i="1"/>
  <c r="BG38" i="1"/>
  <c r="BM16" i="1"/>
  <c r="BN16" i="1" s="1"/>
  <c r="BZ16" i="1"/>
  <c r="CA16" i="1" s="1"/>
  <c r="BG19" i="1"/>
  <c r="BI19" i="1" s="1"/>
  <c r="BM23" i="1"/>
  <c r="BN23" i="1" s="1"/>
  <c r="BZ23" i="1"/>
  <c r="CA23" i="1" s="1"/>
  <c r="BD27" i="1"/>
  <c r="BE27" i="1" s="1"/>
  <c r="CD27" i="1"/>
  <c r="CE27" i="1" s="1"/>
  <c r="DB27" i="1"/>
  <c r="BR28" i="1"/>
  <c r="BS28" i="1" s="1"/>
  <c r="AZ33" i="1"/>
  <c r="BH33" i="1"/>
  <c r="AO33" i="1"/>
  <c r="CZ33" i="1"/>
  <c r="DC39" i="1"/>
  <c r="DD39" i="1" s="1"/>
  <c r="CI39" i="1"/>
  <c r="CJ39" i="1" s="1"/>
  <c r="BV39" i="1"/>
  <c r="BW39" i="1" s="1"/>
  <c r="BI39" i="1"/>
  <c r="BJ39" i="1" s="1"/>
  <c r="CQ39" i="1"/>
  <c r="CR39" i="1" s="1"/>
  <c r="CE39" i="1"/>
  <c r="CF39" i="1" s="1"/>
  <c r="BR39" i="1"/>
  <c r="BS39" i="1" s="1"/>
  <c r="CM39" i="1"/>
  <c r="CN39" i="1" s="1"/>
  <c r="BM39" i="1"/>
  <c r="BN39" i="1" s="1"/>
  <c r="BZ39" i="1"/>
  <c r="CA39" i="1" s="1"/>
  <c r="CW39" i="1"/>
  <c r="BD39" i="1"/>
  <c r="DC48" i="1"/>
  <c r="DD48" i="1" s="1"/>
  <c r="DB32" i="1"/>
  <c r="DC32" i="1" s="1"/>
  <c r="DD32" i="1" s="1"/>
  <c r="CU32" i="1"/>
  <c r="CD32" i="1"/>
  <c r="DA32" i="1"/>
  <c r="CZ36" i="1"/>
  <c r="CU36" i="1"/>
  <c r="BH36" i="1"/>
  <c r="DB36" i="1"/>
  <c r="CD36" i="1"/>
  <c r="BG36" i="1"/>
  <c r="BE39" i="1"/>
  <c r="CZ31" i="1"/>
  <c r="AO36" i="1"/>
  <c r="CM37" i="1"/>
  <c r="CN37" i="1" s="1"/>
  <c r="BM37" i="1"/>
  <c r="BN37" i="1" s="1"/>
  <c r="DC40" i="1"/>
  <c r="DD40" i="1" s="1"/>
  <c r="BR47" i="1"/>
  <c r="BS47" i="1" s="1"/>
  <c r="DC47" i="1"/>
  <c r="DD47" i="1" s="1"/>
  <c r="BZ47" i="1"/>
  <c r="CA47" i="1" s="1"/>
  <c r="BM47" i="1"/>
  <c r="BN47" i="1" s="1"/>
  <c r="BD47" i="1"/>
  <c r="BE47" i="1" s="1"/>
  <c r="CQ47" i="1"/>
  <c r="CR47" i="1" s="1"/>
  <c r="CM47" i="1"/>
  <c r="CN47" i="1" s="1"/>
  <c r="CW47" i="1"/>
  <c r="CX47" i="1" s="1"/>
  <c r="CI47" i="1"/>
  <c r="CJ47" i="1" s="1"/>
  <c r="BV47" i="1"/>
  <c r="BW47" i="1" s="1"/>
  <c r="CE47" i="1"/>
  <c r="CF47" i="1" s="1"/>
  <c r="AZ31" i="1"/>
  <c r="CD31" i="1"/>
  <c r="DB31" i="1"/>
  <c r="AO32" i="1"/>
  <c r="BG32" i="1"/>
  <c r="AZ36" i="1"/>
  <c r="CW40" i="1"/>
  <c r="CX40" i="1" s="1"/>
  <c r="CE43" i="1"/>
  <c r="CF43" i="1" s="1"/>
  <c r="DC43" i="1"/>
  <c r="BZ43" i="1"/>
  <c r="CA43" i="1" s="1"/>
  <c r="BM43" i="1"/>
  <c r="BN43" i="1" s="1"/>
  <c r="BD43" i="1"/>
  <c r="BE43" i="1" s="1"/>
  <c r="CM43" i="1"/>
  <c r="CN43" i="1" s="1"/>
  <c r="BI43" i="1"/>
  <c r="BJ43" i="1" s="1"/>
  <c r="CI43" i="1"/>
  <c r="CJ43" i="1" s="1"/>
  <c r="BV43" i="1"/>
  <c r="BW43" i="1" s="1"/>
  <c r="CQ43" i="1"/>
  <c r="CR43" i="1" s="1"/>
  <c r="BR43" i="1"/>
  <c r="BS43" i="1" s="1"/>
  <c r="DD42" i="1"/>
  <c r="CU42" i="1"/>
  <c r="DA44" i="1"/>
  <c r="AZ44" i="1"/>
  <c r="BH44" i="1"/>
  <c r="BG44" i="1"/>
  <c r="BZ40" i="1"/>
  <c r="CA40" i="1" s="1"/>
  <c r="CM40" i="1"/>
  <c r="CN40" i="1" s="1"/>
  <c r="AZ41" i="1"/>
  <c r="DB46" i="1"/>
  <c r="CU46" i="1"/>
  <c r="CZ46" i="1"/>
  <c r="BV48" i="1"/>
  <c r="BW48" i="1" s="1"/>
  <c r="BI48" i="1"/>
  <c r="BJ48" i="1" s="1"/>
  <c r="BR48" i="1"/>
  <c r="BS48" i="1" s="1"/>
  <c r="BD48" i="1"/>
  <c r="BE48" i="1" s="1"/>
  <c r="CI48" i="1"/>
  <c r="CJ48" i="1" s="1"/>
  <c r="CW48" i="1"/>
  <c r="CX48" i="1" s="1"/>
  <c r="CX49" i="1"/>
  <c r="CD41" i="1"/>
  <c r="BG41" i="1"/>
  <c r="DA41" i="1"/>
  <c r="AZ46" i="1"/>
  <c r="CX39" i="1"/>
  <c r="BV40" i="1"/>
  <c r="BW40" i="1" s="1"/>
  <c r="BI40" i="1"/>
  <c r="BJ40" i="1" s="1"/>
  <c r="CQ40" i="1"/>
  <c r="CR40" i="1" s="1"/>
  <c r="DB41" i="1"/>
  <c r="DA45" i="1"/>
  <c r="AZ45" i="1"/>
  <c r="CD45" i="1"/>
  <c r="BG45" i="1"/>
  <c r="CZ45" i="1"/>
  <c r="BZ48" i="1"/>
  <c r="CA48" i="1" s="1"/>
  <c r="CM48" i="1"/>
  <c r="CN48" i="1" s="1"/>
  <c r="CF49" i="1"/>
  <c r="DD49" i="1"/>
  <c r="BI49" i="1"/>
  <c r="BJ49" i="1" s="1"/>
  <c r="BV49" i="1"/>
  <c r="BW49" i="1" s="1"/>
  <c r="BM49" i="1"/>
  <c r="BN49" i="1" s="1"/>
  <c r="BZ49" i="1"/>
  <c r="CA49" i="1" s="1"/>
  <c r="DC49" i="1"/>
  <c r="CM49" i="1"/>
  <c r="CN49" i="1" s="1"/>
  <c r="BZ37" i="1" l="1"/>
  <c r="CA37" i="1" s="1"/>
  <c r="CI37" i="1"/>
  <c r="CJ37" i="1" s="1"/>
  <c r="BI37" i="1"/>
  <c r="BJ37" i="1" s="1"/>
  <c r="CE37" i="1"/>
  <c r="CF37" i="1" s="1"/>
  <c r="DC28" i="1"/>
  <c r="DD28" i="1" s="1"/>
  <c r="CI28" i="1"/>
  <c r="CJ28" i="1" s="1"/>
  <c r="BV28" i="1"/>
  <c r="BW28" i="1" s="1"/>
  <c r="DE49" i="1"/>
  <c r="BV37" i="1"/>
  <c r="BW37" i="1" s="1"/>
  <c r="DC37" i="1"/>
  <c r="DD37" i="1" s="1"/>
  <c r="BD28" i="1"/>
  <c r="BE28" i="1" s="1"/>
  <c r="CQ28" i="1"/>
  <c r="CR28" i="1" s="1"/>
  <c r="BV12" i="1"/>
  <c r="BW12" i="1" s="1"/>
  <c r="BM12" i="1"/>
  <c r="BN12" i="1" s="1"/>
  <c r="CQ37" i="1"/>
  <c r="CR37" i="1" s="1"/>
  <c r="DE34" i="1"/>
  <c r="DE23" i="1"/>
  <c r="CE12" i="1"/>
  <c r="CF12" i="1" s="1"/>
  <c r="CM12" i="1"/>
  <c r="CN12" i="1" s="1"/>
  <c r="CW37" i="1"/>
  <c r="CX37" i="1" s="1"/>
  <c r="BD37" i="1"/>
  <c r="BE37" i="1" s="1"/>
  <c r="BZ28" i="1"/>
  <c r="CA28" i="1" s="1"/>
  <c r="DE28" i="1" s="1"/>
  <c r="DE43" i="1"/>
  <c r="BR37" i="1"/>
  <c r="BS37" i="1" s="1"/>
  <c r="CE28" i="1"/>
  <c r="CF28" i="1" s="1"/>
  <c r="CM28" i="1"/>
  <c r="CN28" i="1" s="1"/>
  <c r="DE15" i="1"/>
  <c r="BD12" i="1"/>
  <c r="BE12" i="1" s="1"/>
  <c r="BR27" i="1"/>
  <c r="BS27" i="1" s="1"/>
  <c r="CI27" i="1"/>
  <c r="CJ27" i="1" s="1"/>
  <c r="BV27" i="1"/>
  <c r="BW27" i="1" s="1"/>
  <c r="DD44" i="1"/>
  <c r="DE40" i="1"/>
  <c r="DE16" i="1"/>
  <c r="CF20" i="1"/>
  <c r="BR29" i="1"/>
  <c r="BS29" i="1" s="1"/>
  <c r="BD29" i="1"/>
  <c r="BE29" i="1" s="1"/>
  <c r="CW29" i="1"/>
  <c r="CX29" i="1" s="1"/>
  <c r="CM29" i="1"/>
  <c r="CN29" i="1" s="1"/>
  <c r="DC29" i="1"/>
  <c r="DD29" i="1" s="1"/>
  <c r="BZ29" i="1"/>
  <c r="CA29" i="1" s="1"/>
  <c r="BM29" i="1"/>
  <c r="BN29" i="1" s="1"/>
  <c r="CQ29" i="1"/>
  <c r="CR29" i="1" s="1"/>
  <c r="CI29" i="1"/>
  <c r="CJ29" i="1" s="1"/>
  <c r="BI29" i="1"/>
  <c r="BJ29" i="1" s="1"/>
  <c r="CE29" i="1"/>
  <c r="CF29" i="1" s="1"/>
  <c r="BV29" i="1"/>
  <c r="BW29" i="1" s="1"/>
  <c r="DE48" i="1"/>
  <c r="CX46" i="1"/>
  <c r="DC33" i="1"/>
  <c r="BZ33" i="1"/>
  <c r="CA33" i="1" s="1"/>
  <c r="BM33" i="1"/>
  <c r="BN33" i="1" s="1"/>
  <c r="BD33" i="1"/>
  <c r="BE33" i="1" s="1"/>
  <c r="CW33" i="1"/>
  <c r="CX33" i="1" s="1"/>
  <c r="CM33" i="1"/>
  <c r="CN33" i="1" s="1"/>
  <c r="BI33" i="1"/>
  <c r="BJ33" i="1" s="1"/>
  <c r="CI33" i="1"/>
  <c r="CJ33" i="1" s="1"/>
  <c r="BV33" i="1"/>
  <c r="BW33" i="1" s="1"/>
  <c r="CE33" i="1"/>
  <c r="CF33" i="1" s="1"/>
  <c r="CQ33" i="1"/>
  <c r="CR33" i="1" s="1"/>
  <c r="BR33" i="1"/>
  <c r="BS33" i="1" s="1"/>
  <c r="DC27" i="1"/>
  <c r="DD27" i="1" s="1"/>
  <c r="CW24" i="1"/>
  <c r="CX24" i="1" s="1"/>
  <c r="CM24" i="1"/>
  <c r="CN24" i="1" s="1"/>
  <c r="CE24" i="1"/>
  <c r="BR24" i="1"/>
  <c r="BS24" i="1" s="1"/>
  <c r="BD24" i="1"/>
  <c r="BE24" i="1" s="1"/>
  <c r="CQ24" i="1"/>
  <c r="CR24" i="1" s="1"/>
  <c r="BM24" i="1"/>
  <c r="BN24" i="1" s="1"/>
  <c r="BZ24" i="1"/>
  <c r="CA24" i="1" s="1"/>
  <c r="BI24" i="1"/>
  <c r="CI24" i="1"/>
  <c r="CJ24" i="1" s="1"/>
  <c r="DC24" i="1"/>
  <c r="BV24" i="1"/>
  <c r="BW24" i="1" s="1"/>
  <c r="CX9" i="1"/>
  <c r="BV13" i="1"/>
  <c r="BW13" i="1" s="1"/>
  <c r="BI13" i="1"/>
  <c r="BJ13" i="1" s="1"/>
  <c r="CW13" i="1"/>
  <c r="CI13" i="1"/>
  <c r="CJ13" i="1" s="1"/>
  <c r="CQ13" i="1"/>
  <c r="CR13" i="1" s="1"/>
  <c r="DC13" i="1"/>
  <c r="DD13" i="1" s="1"/>
  <c r="CE13" i="1"/>
  <c r="CF13" i="1" s="1"/>
  <c r="BR13" i="1"/>
  <c r="BS13" i="1" s="1"/>
  <c r="BD13" i="1"/>
  <c r="BE13" i="1" s="1"/>
  <c r="BM13" i="1"/>
  <c r="BN13" i="1" s="1"/>
  <c r="BZ13" i="1"/>
  <c r="CA13" i="1" s="1"/>
  <c r="CM13" i="1"/>
  <c r="CN13" i="1" s="1"/>
  <c r="CI46" i="1"/>
  <c r="CJ46" i="1" s="1"/>
  <c r="CQ46" i="1"/>
  <c r="CR46" i="1" s="1"/>
  <c r="CE46" i="1"/>
  <c r="CF46" i="1" s="1"/>
  <c r="CM46" i="1"/>
  <c r="CN46" i="1" s="1"/>
  <c r="BV46" i="1"/>
  <c r="BW46" i="1" s="1"/>
  <c r="BR46" i="1"/>
  <c r="BS46" i="1" s="1"/>
  <c r="CW46" i="1"/>
  <c r="BZ46" i="1"/>
  <c r="CA46" i="1" s="1"/>
  <c r="BM46" i="1"/>
  <c r="BN46" i="1" s="1"/>
  <c r="BI46" i="1"/>
  <c r="BJ46" i="1" s="1"/>
  <c r="DC46" i="1"/>
  <c r="DD46" i="1" s="1"/>
  <c r="BD46" i="1"/>
  <c r="BE46" i="1" s="1"/>
  <c r="DC10" i="1"/>
  <c r="BZ10" i="1"/>
  <c r="CA10" i="1" s="1"/>
  <c r="BM10" i="1"/>
  <c r="BN10" i="1" s="1"/>
  <c r="BD10" i="1"/>
  <c r="BE10" i="1" s="1"/>
  <c r="CI10" i="1"/>
  <c r="CJ10" i="1" s="1"/>
  <c r="BV10" i="1"/>
  <c r="BW10" i="1" s="1"/>
  <c r="CQ10" i="1"/>
  <c r="CR10" i="1" s="1"/>
  <c r="BI10" i="1"/>
  <c r="BJ10" i="1" s="1"/>
  <c r="CE10" i="1"/>
  <c r="CF10" i="1" s="1"/>
  <c r="CW10" i="1"/>
  <c r="CX10" i="1" s="1"/>
  <c r="BR10" i="1"/>
  <c r="BS10" i="1" s="1"/>
  <c r="CM10" i="1"/>
  <c r="CN10" i="1" s="1"/>
  <c r="BV31" i="1"/>
  <c r="BW31" i="1" s="1"/>
  <c r="BI31" i="1"/>
  <c r="BJ31" i="1" s="1"/>
  <c r="CQ31" i="1"/>
  <c r="CR31" i="1" s="1"/>
  <c r="BM31" i="1"/>
  <c r="BN31" i="1" s="1"/>
  <c r="CM31" i="1"/>
  <c r="CN31" i="1" s="1"/>
  <c r="BZ31" i="1"/>
  <c r="CA31" i="1" s="1"/>
  <c r="DC31" i="1"/>
  <c r="DD31" i="1" s="1"/>
  <c r="CE31" i="1"/>
  <c r="CF31" i="1" s="1"/>
  <c r="CW31" i="1"/>
  <c r="CX31" i="1" s="1"/>
  <c r="CI31" i="1"/>
  <c r="CJ31" i="1" s="1"/>
  <c r="BR31" i="1"/>
  <c r="BS31" i="1" s="1"/>
  <c r="BD31" i="1"/>
  <c r="BE31" i="1" s="1"/>
  <c r="DC38" i="1"/>
  <c r="DD38" i="1" s="1"/>
  <c r="BZ38" i="1"/>
  <c r="CA38" i="1" s="1"/>
  <c r="BM38" i="1"/>
  <c r="BN38" i="1" s="1"/>
  <c r="BD38" i="1"/>
  <c r="BE38" i="1" s="1"/>
  <c r="CI38" i="1"/>
  <c r="CJ38" i="1" s="1"/>
  <c r="BV38" i="1"/>
  <c r="BW38" i="1" s="1"/>
  <c r="BI38" i="1"/>
  <c r="BJ38" i="1" s="1"/>
  <c r="CM38" i="1"/>
  <c r="CN38" i="1" s="1"/>
  <c r="CE38" i="1"/>
  <c r="CW38" i="1"/>
  <c r="CX38" i="1" s="1"/>
  <c r="BR38" i="1"/>
  <c r="BS38" i="1" s="1"/>
  <c r="CQ38" i="1"/>
  <c r="CR38" i="1" s="1"/>
  <c r="CI30" i="1"/>
  <c r="CJ30" i="1" s="1"/>
  <c r="BV30" i="1"/>
  <c r="BW30" i="1" s="1"/>
  <c r="BI30" i="1"/>
  <c r="BJ30" i="1" s="1"/>
  <c r="CQ30" i="1"/>
  <c r="CR30" i="1" s="1"/>
  <c r="CE30" i="1"/>
  <c r="CM30" i="1"/>
  <c r="CN30" i="1" s="1"/>
  <c r="DC30" i="1"/>
  <c r="DD30" i="1" s="1"/>
  <c r="BM30" i="1"/>
  <c r="BN30" i="1" s="1"/>
  <c r="BR30" i="1"/>
  <c r="BS30" i="1" s="1"/>
  <c r="CW30" i="1"/>
  <c r="CX30" i="1" s="1"/>
  <c r="BD30" i="1"/>
  <c r="BE30" i="1" s="1"/>
  <c r="BZ30" i="1"/>
  <c r="CA30" i="1" s="1"/>
  <c r="DD24" i="1"/>
  <c r="BR9" i="1"/>
  <c r="BS9" i="1" s="1"/>
  <c r="BD9" i="1"/>
  <c r="BE9" i="1" s="1"/>
  <c r="CW9" i="1"/>
  <c r="CM9" i="1"/>
  <c r="CN9" i="1" s="1"/>
  <c r="DC9" i="1"/>
  <c r="DD9" i="1" s="1"/>
  <c r="BM9" i="1"/>
  <c r="BN9" i="1" s="1"/>
  <c r="BZ9" i="1"/>
  <c r="CA9" i="1" s="1"/>
  <c r="CI9" i="1"/>
  <c r="CJ9" i="1" s="1"/>
  <c r="CE9" i="1"/>
  <c r="CQ9" i="1"/>
  <c r="CR9" i="1" s="1"/>
  <c r="BV9" i="1"/>
  <c r="BW9" i="1" s="1"/>
  <c r="BI9" i="1"/>
  <c r="BJ9" i="1" s="1"/>
  <c r="CX13" i="1"/>
  <c r="DE47" i="1"/>
  <c r="DE39" i="1"/>
  <c r="DD35" i="1"/>
  <c r="BR41" i="1"/>
  <c r="BS41" i="1" s="1"/>
  <c r="CE41" i="1"/>
  <c r="CF41" i="1" s="1"/>
  <c r="BD41" i="1"/>
  <c r="BE41" i="1" s="1"/>
  <c r="CQ41" i="1"/>
  <c r="CR41" i="1" s="1"/>
  <c r="BM41" i="1"/>
  <c r="BN41" i="1" s="1"/>
  <c r="CM41" i="1"/>
  <c r="CN41" i="1" s="1"/>
  <c r="BZ41" i="1"/>
  <c r="CA41" i="1" s="1"/>
  <c r="BI41" i="1"/>
  <c r="BJ41" i="1" s="1"/>
  <c r="CI41" i="1"/>
  <c r="CJ41" i="1" s="1"/>
  <c r="DC41" i="1"/>
  <c r="DD41" i="1" s="1"/>
  <c r="CW41" i="1"/>
  <c r="CX41" i="1" s="1"/>
  <c r="BV41" i="1"/>
  <c r="BW41" i="1" s="1"/>
  <c r="BV44" i="1"/>
  <c r="BW44" i="1" s="1"/>
  <c r="BI44" i="1"/>
  <c r="BJ44" i="1" s="1"/>
  <c r="CM44" i="1"/>
  <c r="CN44" i="1" s="1"/>
  <c r="BZ44" i="1"/>
  <c r="CA44" i="1" s="1"/>
  <c r="CW44" i="1"/>
  <c r="CX44" i="1" s="1"/>
  <c r="CI44" i="1"/>
  <c r="CJ44" i="1" s="1"/>
  <c r="DC44" i="1"/>
  <c r="BM44" i="1"/>
  <c r="BN44" i="1" s="1"/>
  <c r="CE44" i="1"/>
  <c r="CF44" i="1" s="1"/>
  <c r="BD44" i="1"/>
  <c r="BE44" i="1" s="1"/>
  <c r="BR44" i="1"/>
  <c r="BS44" i="1" s="1"/>
  <c r="CQ44" i="1"/>
  <c r="CR44" i="1" s="1"/>
  <c r="CQ36" i="1"/>
  <c r="CR36" i="1" s="1"/>
  <c r="CE36" i="1"/>
  <c r="CF36" i="1" s="1"/>
  <c r="DC36" i="1"/>
  <c r="DD36" i="1" s="1"/>
  <c r="BR36" i="1"/>
  <c r="BS36" i="1" s="1"/>
  <c r="CI36" i="1"/>
  <c r="CJ36" i="1" s="1"/>
  <c r="BM36" i="1"/>
  <c r="BN36" i="1" s="1"/>
  <c r="CW36" i="1"/>
  <c r="CX36" i="1" s="1"/>
  <c r="BZ36" i="1"/>
  <c r="CA36" i="1" s="1"/>
  <c r="BI36" i="1"/>
  <c r="BJ36" i="1" s="1"/>
  <c r="BV36" i="1"/>
  <c r="BW36" i="1" s="1"/>
  <c r="BD36" i="1"/>
  <c r="BE36" i="1" s="1"/>
  <c r="CM36" i="1"/>
  <c r="CN36" i="1" s="1"/>
  <c r="CW32" i="1"/>
  <c r="CX32" i="1" s="1"/>
  <c r="DD33" i="1"/>
  <c r="CW42" i="1"/>
  <c r="CX42" i="1" s="1"/>
  <c r="DE42" i="1" s="1"/>
  <c r="BJ27" i="1"/>
  <c r="DC20" i="1"/>
  <c r="DD20" i="1" s="1"/>
  <c r="BV11" i="1"/>
  <c r="BW11" i="1" s="1"/>
  <c r="BI11" i="1"/>
  <c r="BJ11" i="1" s="1"/>
  <c r="CE11" i="1"/>
  <c r="CF11" i="1" s="1"/>
  <c r="BR11" i="1"/>
  <c r="BS11" i="1" s="1"/>
  <c r="CQ11" i="1"/>
  <c r="CR11" i="1" s="1"/>
  <c r="CW11" i="1"/>
  <c r="CX11" i="1" s="1"/>
  <c r="CM11" i="1"/>
  <c r="CN11" i="1" s="1"/>
  <c r="CI11" i="1"/>
  <c r="CJ11" i="1" s="1"/>
  <c r="DC11" i="1"/>
  <c r="DD11" i="1" s="1"/>
  <c r="BZ11" i="1"/>
  <c r="CA11" i="1" s="1"/>
  <c r="BM11" i="1"/>
  <c r="BN11" i="1" s="1"/>
  <c r="BD11" i="1"/>
  <c r="BE11" i="1" s="1"/>
  <c r="BJ24" i="1"/>
  <c r="DE21" i="1"/>
  <c r="BV18" i="1"/>
  <c r="BW18" i="1" s="1"/>
  <c r="BI18" i="1"/>
  <c r="CQ18" i="1"/>
  <c r="CR18" i="1" s="1"/>
  <c r="CE18" i="1"/>
  <c r="CF18" i="1" s="1"/>
  <c r="BR18" i="1"/>
  <c r="BS18" i="1" s="1"/>
  <c r="CW18" i="1"/>
  <c r="CX18" i="1" s="1"/>
  <c r="CM18" i="1"/>
  <c r="CN18" i="1" s="1"/>
  <c r="BZ18" i="1"/>
  <c r="CA18" i="1" s="1"/>
  <c r="BD18" i="1"/>
  <c r="BE18" i="1" s="1"/>
  <c r="DC18" i="1"/>
  <c r="DD18" i="1" s="1"/>
  <c r="BM18" i="1"/>
  <c r="BN18" i="1" s="1"/>
  <c r="CI18" i="1"/>
  <c r="CJ18" i="1" s="1"/>
  <c r="DC35" i="1"/>
  <c r="BZ35" i="1"/>
  <c r="CA35" i="1" s="1"/>
  <c r="BM35" i="1"/>
  <c r="BN35" i="1" s="1"/>
  <c r="CI35" i="1"/>
  <c r="CJ35" i="1" s="1"/>
  <c r="BV35" i="1"/>
  <c r="BW35" i="1" s="1"/>
  <c r="BD35" i="1"/>
  <c r="BE35" i="1" s="1"/>
  <c r="CM35" i="1"/>
  <c r="CN35" i="1" s="1"/>
  <c r="CW35" i="1"/>
  <c r="CX35" i="1" s="1"/>
  <c r="BR35" i="1"/>
  <c r="BS35" i="1" s="1"/>
  <c r="BI35" i="1"/>
  <c r="BJ35" i="1" s="1"/>
  <c r="CQ35" i="1"/>
  <c r="CR35" i="1" s="1"/>
  <c r="CE35" i="1"/>
  <c r="CF35" i="1" s="1"/>
  <c r="CF24" i="1"/>
  <c r="CF9" i="1"/>
  <c r="BV22" i="1"/>
  <c r="BW22" i="1" s="1"/>
  <c r="BI22" i="1"/>
  <c r="CQ22" i="1"/>
  <c r="CR22" i="1" s="1"/>
  <c r="CE22" i="1"/>
  <c r="BR22" i="1"/>
  <c r="BS22" i="1" s="1"/>
  <c r="BZ22" i="1"/>
  <c r="CA22" i="1" s="1"/>
  <c r="BD22" i="1"/>
  <c r="BE22" i="1" s="1"/>
  <c r="DC22" i="1"/>
  <c r="DD22" i="1" s="1"/>
  <c r="CM22" i="1"/>
  <c r="CN22" i="1" s="1"/>
  <c r="BM22" i="1"/>
  <c r="BN22" i="1" s="1"/>
  <c r="CI22" i="1"/>
  <c r="CJ22" i="1" s="1"/>
  <c r="CW22" i="1"/>
  <c r="CX22" i="1" s="1"/>
  <c r="BR14" i="1"/>
  <c r="BS14" i="1" s="1"/>
  <c r="CM14" i="1"/>
  <c r="CN14" i="1" s="1"/>
  <c r="BZ14" i="1"/>
  <c r="CA14" i="1" s="1"/>
  <c r="CW14" i="1"/>
  <c r="CX14" i="1" s="1"/>
  <c r="BI14" i="1"/>
  <c r="BJ14" i="1" s="1"/>
  <c r="CI14" i="1"/>
  <c r="CJ14" i="1" s="1"/>
  <c r="DC14" i="1"/>
  <c r="DD14" i="1" s="1"/>
  <c r="BV14" i="1"/>
  <c r="BW14" i="1" s="1"/>
  <c r="CQ14" i="1"/>
  <c r="CR14" i="1" s="1"/>
  <c r="CE14" i="1"/>
  <c r="CF14" i="1" s="1"/>
  <c r="BM14" i="1"/>
  <c r="BN14" i="1" s="1"/>
  <c r="BD14" i="1"/>
  <c r="BE14" i="1" s="1"/>
  <c r="CX12" i="1"/>
  <c r="DE12" i="1" s="1"/>
  <c r="CF22" i="1"/>
  <c r="CF27" i="1"/>
  <c r="CW17" i="1"/>
  <c r="CX17" i="1" s="1"/>
  <c r="CM17" i="1"/>
  <c r="CN17" i="1" s="1"/>
  <c r="DC17" i="1"/>
  <c r="DD17" i="1" s="1"/>
  <c r="BZ17" i="1"/>
  <c r="CA17" i="1" s="1"/>
  <c r="CI17" i="1"/>
  <c r="CJ17" i="1" s="1"/>
  <c r="BR17" i="1"/>
  <c r="BS17" i="1" s="1"/>
  <c r="BV17" i="1"/>
  <c r="BW17" i="1" s="1"/>
  <c r="BD17" i="1"/>
  <c r="BE17" i="1" s="1"/>
  <c r="CQ17" i="1"/>
  <c r="CR17" i="1" s="1"/>
  <c r="CE17" i="1"/>
  <c r="CF17" i="1" s="1"/>
  <c r="BM17" i="1"/>
  <c r="BN17" i="1" s="1"/>
  <c r="BI17" i="1"/>
  <c r="BJ17" i="1" s="1"/>
  <c r="BV45" i="1"/>
  <c r="BW45" i="1" s="1"/>
  <c r="BI45" i="1"/>
  <c r="BJ45" i="1" s="1"/>
  <c r="BR45" i="1"/>
  <c r="BS45" i="1" s="1"/>
  <c r="BD45" i="1"/>
  <c r="BE45" i="1" s="1"/>
  <c r="CW45" i="1"/>
  <c r="CX45" i="1" s="1"/>
  <c r="CI45" i="1"/>
  <c r="CJ45" i="1" s="1"/>
  <c r="CE45" i="1"/>
  <c r="CF45" i="1" s="1"/>
  <c r="BM45" i="1"/>
  <c r="BN45" i="1" s="1"/>
  <c r="CM45" i="1"/>
  <c r="CN45" i="1" s="1"/>
  <c r="DC45" i="1"/>
  <c r="DD45" i="1" s="1"/>
  <c r="BZ45" i="1"/>
  <c r="CA45" i="1" s="1"/>
  <c r="CQ45" i="1"/>
  <c r="CR45" i="1" s="1"/>
  <c r="BJ19" i="1"/>
  <c r="DE19" i="1" s="1"/>
  <c r="CF38" i="1"/>
  <c r="BI32" i="1"/>
  <c r="BJ32" i="1" s="1"/>
  <c r="CE32" i="1"/>
  <c r="CF32" i="1" s="1"/>
  <c r="BV25" i="1"/>
  <c r="BW25" i="1" s="1"/>
  <c r="BI25" i="1"/>
  <c r="BJ25" i="1" s="1"/>
  <c r="DC25" i="1"/>
  <c r="DD25" i="1" s="1"/>
  <c r="CE25" i="1"/>
  <c r="CF25" i="1" s="1"/>
  <c r="BR25" i="1"/>
  <c r="BS25" i="1" s="1"/>
  <c r="CQ25" i="1"/>
  <c r="CR25" i="1" s="1"/>
  <c r="BD25" i="1"/>
  <c r="BE25" i="1" s="1"/>
  <c r="BM25" i="1"/>
  <c r="BN25" i="1" s="1"/>
  <c r="CI25" i="1"/>
  <c r="CJ25" i="1" s="1"/>
  <c r="BZ25" i="1"/>
  <c r="CA25" i="1" s="1"/>
  <c r="CW25" i="1"/>
  <c r="CX25" i="1" s="1"/>
  <c r="CM25" i="1"/>
  <c r="CN25" i="1" s="1"/>
  <c r="BJ18" i="1"/>
  <c r="CF30" i="1"/>
  <c r="CI26" i="1"/>
  <c r="CJ26" i="1" s="1"/>
  <c r="BM26" i="1"/>
  <c r="BN26" i="1" s="1"/>
  <c r="CM26" i="1"/>
  <c r="CN26" i="1" s="1"/>
  <c r="BZ26" i="1"/>
  <c r="CA26" i="1" s="1"/>
  <c r="BI26" i="1"/>
  <c r="BJ26" i="1" s="1"/>
  <c r="CW26" i="1"/>
  <c r="CX26" i="1" s="1"/>
  <c r="BV26" i="1"/>
  <c r="BW26" i="1" s="1"/>
  <c r="BR26" i="1"/>
  <c r="BS26" i="1" s="1"/>
  <c r="CQ26" i="1"/>
  <c r="CR26" i="1" s="1"/>
  <c r="BD26" i="1"/>
  <c r="BE26" i="1" s="1"/>
  <c r="DC26" i="1"/>
  <c r="DD26" i="1" s="1"/>
  <c r="CE26" i="1"/>
  <c r="CF26" i="1" s="1"/>
  <c r="DD10" i="1"/>
  <c r="BJ22" i="1"/>
  <c r="DE37" i="1" l="1"/>
  <c r="DE20" i="1"/>
  <c r="DE32" i="1"/>
  <c r="DE27" i="1"/>
  <c r="DE10" i="1"/>
  <c r="DE25" i="1"/>
  <c r="DE17" i="1"/>
  <c r="DE44" i="1"/>
  <c r="DE24" i="1"/>
  <c r="DE22" i="1"/>
  <c r="DE9" i="1"/>
  <c r="DE11" i="1"/>
  <c r="DE26" i="1"/>
  <c r="DE14" i="1"/>
  <c r="DE41" i="1"/>
  <c r="DE30" i="1"/>
  <c r="DE13" i="1"/>
  <c r="DE45" i="1"/>
  <c r="DE35" i="1"/>
  <c r="DE31" i="1"/>
  <c r="DE33" i="1"/>
  <c r="DE18" i="1"/>
  <c r="DE36" i="1"/>
  <c r="DE38" i="1"/>
  <c r="DE46" i="1"/>
  <c r="DE29" i="1"/>
  <c r="DE50" i="1" l="1"/>
  <c r="DE54" i="1" s="1"/>
  <c r="AU47" i="1"/>
  <c r="AU28" i="1"/>
  <c r="AU38" i="1"/>
  <c r="AU49" i="1"/>
  <c r="AU21" i="1"/>
  <c r="AU22" i="1"/>
  <c r="AU44" i="1"/>
  <c r="AU48" i="1"/>
  <c r="AU19" i="1"/>
  <c r="AU16" i="1"/>
  <c r="AU15" i="1"/>
  <c r="AU37" i="1"/>
  <c r="AU46" i="1"/>
  <c r="AU31" i="1"/>
  <c r="AU24" i="1"/>
  <c r="AU23" i="1"/>
  <c r="AU45" i="1"/>
  <c r="AU20" i="1"/>
  <c r="AU10" i="1"/>
  <c r="AU42" i="1"/>
  <c r="AU36" i="1"/>
  <c r="AU12" i="1"/>
  <c r="AU14" i="1"/>
  <c r="AU18" i="1"/>
  <c r="AU11" i="1"/>
  <c r="AU29" i="1"/>
  <c r="AU25" i="1"/>
  <c r="AU43" i="1"/>
  <c r="AU27" i="1"/>
  <c r="AU40" i="1"/>
  <c r="AU17" i="1"/>
  <c r="AU13" i="1"/>
  <c r="AU30" i="1"/>
  <c r="AU35" i="1"/>
  <c r="AU26" i="1"/>
  <c r="AU41" i="1"/>
  <c r="AU9" i="1"/>
  <c r="AT36" i="1"/>
  <c r="AT24" i="1"/>
  <c r="AT46" i="1"/>
  <c r="AT25" i="1"/>
  <c r="AT49" i="1"/>
  <c r="AT43" i="1"/>
  <c r="AT17" i="1"/>
  <c r="AT18" i="1"/>
  <c r="AT31" i="1"/>
  <c r="AT21" i="1"/>
  <c r="AT16" i="1"/>
  <c r="AT15" i="1"/>
  <c r="AT41" i="1"/>
  <c r="AT19" i="1"/>
  <c r="AT13" i="1"/>
  <c r="AT38" i="1"/>
  <c r="AT42" i="1"/>
  <c r="AT10" i="1"/>
  <c r="AT29" i="1"/>
  <c r="AT30" i="1"/>
  <c r="AT45" i="1"/>
  <c r="AT12" i="1"/>
  <c r="AT37" i="1"/>
  <c r="AT26" i="1"/>
  <c r="AT27" i="1"/>
  <c r="AT22" i="1"/>
  <c r="AT48" i="1"/>
  <c r="AT44" i="1"/>
  <c r="AT40" i="1"/>
  <c r="AT20" i="1"/>
  <c r="AT14" i="1"/>
  <c r="AT11" i="1"/>
  <c r="AT28" i="1"/>
  <c r="AT47" i="1"/>
  <c r="AT35" i="1"/>
  <c r="AT9" i="1"/>
  <c r="AT23" i="1"/>
  <c r="AG15" i="1"/>
  <c r="AG42" i="1"/>
  <c r="AG48" i="1"/>
  <c r="AG10" i="1"/>
  <c r="AG32" i="1"/>
  <c r="AG24" i="1"/>
  <c r="AG43" i="1"/>
  <c r="AG31" i="1"/>
  <c r="AG35" i="1"/>
  <c r="AG13" i="1"/>
  <c r="AG40" i="1"/>
  <c r="AG30" i="1"/>
  <c r="AG29" i="1"/>
  <c r="AG23" i="1"/>
  <c r="AG14" i="1"/>
  <c r="AG34" i="1"/>
  <c r="AG45" i="1"/>
  <c r="AG19" i="1"/>
  <c r="AG11" i="1"/>
  <c r="AG22" i="1"/>
  <c r="AG18" i="1"/>
  <c r="AG38" i="1"/>
  <c r="AG46" i="1"/>
  <c r="AG16" i="1"/>
  <c r="AG44" i="1"/>
  <c r="AG17" i="1"/>
  <c r="AG12" i="1"/>
  <c r="AG28" i="1"/>
  <c r="AG49" i="1"/>
  <c r="AG37" i="1"/>
  <c r="AG27" i="1"/>
  <c r="AG41" i="1"/>
  <c r="AG20" i="1"/>
  <c r="AG26" i="1"/>
  <c r="AG39" i="1"/>
  <c r="AG36" i="1"/>
  <c r="AG33" i="1"/>
  <c r="AG21" i="1"/>
  <c r="AG25" i="1"/>
  <c r="AG9" i="1"/>
  <c r="AG47" i="1"/>
  <c r="AA28" i="1"/>
  <c r="AA43" i="1"/>
  <c r="AA47" i="1"/>
  <c r="AA11" i="1"/>
  <c r="AA18" i="1"/>
  <c r="AA20" i="1"/>
  <c r="AA19" i="1"/>
  <c r="AA12" i="1"/>
  <c r="AA37" i="1"/>
  <c r="AA33" i="1"/>
  <c r="AA17" i="1"/>
  <c r="AA34" i="1"/>
  <c r="AA31" i="1"/>
  <c r="AA30" i="1"/>
  <c r="AA29" i="1"/>
  <c r="AA21" i="1"/>
  <c r="AA35" i="1"/>
  <c r="AA13" i="1"/>
  <c r="AA22" i="1"/>
  <c r="AA40" i="1"/>
  <c r="AA24" i="1"/>
  <c r="AA48" i="1"/>
  <c r="AA15" i="1"/>
  <c r="AA42" i="1"/>
  <c r="AA49" i="1"/>
  <c r="AA25" i="1"/>
  <c r="AA14" i="1"/>
  <c r="AA27" i="1"/>
  <c r="AA46" i="1"/>
  <c r="AA16" i="1"/>
  <c r="AA44" i="1"/>
  <c r="AA45" i="1"/>
  <c r="AA10" i="1"/>
  <c r="AA41" i="1"/>
  <c r="AA38" i="1"/>
  <c r="AA23" i="1"/>
  <c r="AA26" i="1"/>
  <c r="AA32" i="1"/>
  <c r="AA39" i="1"/>
  <c r="AA9" i="1"/>
  <c r="AA36" i="1"/>
  <c r="AX14" i="1"/>
  <c r="AX42" i="1"/>
  <c r="AX38" i="1"/>
  <c r="AX30" i="1"/>
  <c r="AX18" i="1"/>
  <c r="AX12" i="1"/>
  <c r="AX21" i="1"/>
  <c r="AX13" i="1"/>
  <c r="AX23" i="1"/>
  <c r="AX49" i="1"/>
  <c r="AX17" i="1"/>
  <c r="AX45" i="1"/>
  <c r="AX31" i="1"/>
  <c r="AX36" i="1"/>
  <c r="AX47" i="1"/>
  <c r="AX41" i="1"/>
  <c r="AX35" i="1"/>
  <c r="AX43" i="1"/>
  <c r="AX26" i="1"/>
  <c r="AX28" i="1"/>
  <c r="AX22" i="1"/>
  <c r="AX27" i="1"/>
  <c r="AX24" i="1"/>
  <c r="AX29" i="1"/>
  <c r="AX25" i="1"/>
  <c r="AX48" i="1"/>
  <c r="AX11" i="1"/>
  <c r="AX20" i="1"/>
  <c r="AX46" i="1"/>
  <c r="AX16" i="1"/>
  <c r="AX44" i="1"/>
  <c r="AX15" i="1"/>
  <c r="AX40" i="1"/>
  <c r="AX19" i="1"/>
  <c r="AX37" i="1"/>
  <c r="AX9" i="1"/>
  <c r="AX10" i="1"/>
  <c r="AR25" i="1"/>
  <c r="AR36" i="1"/>
  <c r="AR44" i="1"/>
  <c r="AR20" i="1"/>
  <c r="AR18" i="1"/>
  <c r="AR19" i="1"/>
  <c r="AR38" i="1"/>
  <c r="AR30" i="1"/>
  <c r="AR14" i="1"/>
  <c r="AR37" i="1"/>
  <c r="AR10" i="1"/>
  <c r="AR40" i="1"/>
  <c r="AR27" i="1"/>
  <c r="AR23" i="1"/>
  <c r="AR31" i="1"/>
  <c r="AR24" i="1"/>
  <c r="AR48" i="1"/>
  <c r="AR26" i="1"/>
  <c r="AR22" i="1"/>
  <c r="AR46" i="1"/>
  <c r="AR16" i="1"/>
  <c r="AR29" i="1"/>
  <c r="AR49" i="1"/>
  <c r="AR47" i="1"/>
  <c r="AR42" i="1"/>
  <c r="AR17" i="1"/>
  <c r="AR12" i="1"/>
  <c r="AR45" i="1"/>
  <c r="AR43" i="1"/>
  <c r="AR13" i="1"/>
  <c r="AR11" i="1"/>
  <c r="AR15" i="1"/>
  <c r="AR35" i="1"/>
  <c r="AR21" i="1"/>
  <c r="AR41" i="1"/>
  <c r="AR9" i="1"/>
  <c r="AR28" i="1"/>
  <c r="AE28" i="1"/>
  <c r="AE17" i="1"/>
  <c r="AE33" i="1"/>
  <c r="AE39" i="1"/>
  <c r="AE25" i="1"/>
  <c r="AE40" i="1"/>
  <c r="AE47" i="1"/>
  <c r="AE48" i="1"/>
  <c r="AE29" i="1"/>
  <c r="AE18" i="1"/>
  <c r="AE26" i="1"/>
  <c r="AE45" i="1"/>
  <c r="AE31" i="1"/>
  <c r="AE13" i="1"/>
  <c r="AE16" i="1"/>
  <c r="AE34" i="1"/>
  <c r="AE42" i="1"/>
  <c r="AE23" i="1"/>
  <c r="AE36" i="1"/>
  <c r="AE32" i="1"/>
  <c r="AE24" i="1"/>
  <c r="AE19" i="1"/>
  <c r="AE46" i="1"/>
  <c r="AE41" i="1"/>
  <c r="AE12" i="1"/>
  <c r="AE10" i="1"/>
  <c r="AE22" i="1"/>
  <c r="AE11" i="1"/>
  <c r="AE30" i="1"/>
  <c r="AE20" i="1"/>
  <c r="AE38" i="1"/>
  <c r="AE44" i="1"/>
  <c r="AE43" i="1"/>
  <c r="AE49" i="1"/>
  <c r="AE37" i="1"/>
  <c r="AE21" i="1"/>
  <c r="AE35" i="1"/>
  <c r="AE15" i="1"/>
  <c r="AE27" i="1"/>
  <c r="AE14" i="1"/>
  <c r="AE9" i="1"/>
  <c r="AF17" i="1"/>
  <c r="AF10" i="1"/>
  <c r="AF35" i="1"/>
  <c r="AF27" i="1"/>
  <c r="AF26" i="1"/>
  <c r="AF28" i="1"/>
  <c r="AF19" i="1"/>
  <c r="AF20" i="1"/>
  <c r="AF33" i="1"/>
  <c r="AF46" i="1"/>
  <c r="AF49" i="1"/>
  <c r="AF37" i="1"/>
  <c r="AF22" i="1"/>
  <c r="AF14" i="1"/>
  <c r="AF29" i="1"/>
  <c r="AF48" i="1"/>
  <c r="AF39" i="1"/>
  <c r="AF41" i="1"/>
  <c r="AF47" i="1"/>
  <c r="AF21" i="1"/>
  <c r="AF13" i="1"/>
  <c r="AF42" i="1"/>
  <c r="AF18" i="1"/>
  <c r="AF12" i="1"/>
  <c r="AF24" i="1"/>
  <c r="AF16" i="1"/>
  <c r="AF25" i="1"/>
  <c r="AF43" i="1"/>
  <c r="AF11" i="1"/>
  <c r="AF40" i="1"/>
  <c r="AF44" i="1"/>
  <c r="AF38" i="1"/>
  <c r="AF31" i="1"/>
  <c r="AF36" i="1"/>
  <c r="AF45" i="1"/>
  <c r="AF23" i="1"/>
  <c r="AF30" i="1"/>
  <c r="AF32" i="1"/>
  <c r="AF15" i="1"/>
  <c r="AF9" i="1"/>
  <c r="AF34" i="1"/>
  <c r="AS37" i="1"/>
  <c r="AS35" i="1"/>
  <c r="AS11" i="1"/>
  <c r="AS28" i="1"/>
  <c r="AS20" i="1"/>
  <c r="AS30" i="1"/>
  <c r="AS40" i="1"/>
  <c r="AS25" i="1"/>
  <c r="AS18" i="1"/>
  <c r="AS38" i="1"/>
  <c r="AS27" i="1"/>
  <c r="AS13" i="1"/>
  <c r="AS36" i="1"/>
  <c r="AS14" i="1"/>
  <c r="AS17" i="1"/>
  <c r="AS46" i="1"/>
  <c r="AS49" i="1"/>
  <c r="AS21" i="1"/>
  <c r="AS47" i="1"/>
  <c r="AS15" i="1"/>
  <c r="AS19" i="1"/>
  <c r="AS12" i="1"/>
  <c r="AS16" i="1"/>
  <c r="AS10" i="1"/>
  <c r="AS44" i="1"/>
  <c r="AS48" i="1"/>
  <c r="AS31" i="1"/>
  <c r="AS43" i="1"/>
  <c r="AS23" i="1"/>
  <c r="AS24" i="1"/>
  <c r="AS26" i="1"/>
  <c r="AS42" i="1"/>
  <c r="AS22" i="1"/>
  <c r="AS45" i="1"/>
  <c r="AS41" i="1"/>
  <c r="AS9" i="1"/>
  <c r="AS29" i="1"/>
  <c r="AV45" i="1"/>
  <c r="AV29" i="1"/>
  <c r="AV23" i="1"/>
  <c r="AV27" i="1"/>
  <c r="AV48" i="1"/>
  <c r="AV26" i="1"/>
  <c r="AV19" i="1"/>
  <c r="AV35" i="1"/>
  <c r="AV11" i="1"/>
  <c r="AV36" i="1"/>
  <c r="AV12" i="1"/>
  <c r="AV47" i="1"/>
  <c r="AV20" i="1"/>
  <c r="AV38" i="1"/>
  <c r="AV22" i="1"/>
  <c r="AV25" i="1"/>
  <c r="AV42" i="1"/>
  <c r="AV41" i="1"/>
  <c r="AV13" i="1"/>
  <c r="AV14" i="1"/>
  <c r="AV49" i="1"/>
  <c r="AV37" i="1"/>
  <c r="AV28" i="1"/>
  <c r="AV15" i="1"/>
  <c r="AV40" i="1"/>
  <c r="AV30" i="1"/>
  <c r="AV10" i="1"/>
  <c r="AV18" i="1"/>
  <c r="AV16" i="1"/>
  <c r="AV21" i="1"/>
  <c r="AV44" i="1"/>
  <c r="AV24" i="1"/>
  <c r="AV46" i="1"/>
  <c r="AV43" i="1"/>
  <c r="AV31" i="1"/>
  <c r="AV9" i="1"/>
  <c r="AV17" i="1"/>
  <c r="AP15" i="1"/>
  <c r="AP29" i="1"/>
  <c r="AP19" i="1"/>
  <c r="AP20" i="1"/>
  <c r="AP46" i="1"/>
  <c r="AP45" i="1"/>
  <c r="AP16" i="1"/>
  <c r="AP42" i="1"/>
  <c r="AP21" i="1"/>
  <c r="AP10" i="1"/>
  <c r="AP26" i="1"/>
  <c r="AP14" i="1"/>
  <c r="AP35" i="1"/>
  <c r="AP41" i="1"/>
  <c r="AP49" i="1"/>
  <c r="AP30" i="1"/>
  <c r="AP24" i="1"/>
  <c r="AP22" i="1"/>
  <c r="AP38" i="1"/>
  <c r="AP43" i="1"/>
  <c r="AP18" i="1"/>
  <c r="AP44" i="1"/>
  <c r="AP28" i="1"/>
  <c r="AP31" i="1"/>
  <c r="AP40" i="1"/>
  <c r="AP25" i="1"/>
  <c r="AP37" i="1"/>
  <c r="AP17" i="1"/>
  <c r="AP27" i="1"/>
  <c r="AP11" i="1"/>
  <c r="AP12" i="1"/>
  <c r="AP36" i="1"/>
  <c r="AP48" i="1"/>
  <c r="AP23" i="1"/>
  <c r="AP13" i="1"/>
  <c r="AP9" i="1"/>
  <c r="AP47" i="1"/>
  <c r="AC12" i="1"/>
  <c r="AC49" i="1"/>
  <c r="AC44" i="1"/>
  <c r="AC10" i="1"/>
  <c r="AC24" i="1"/>
  <c r="AC11" i="1"/>
  <c r="AC26" i="1"/>
  <c r="AC29" i="1"/>
  <c r="AC47" i="1"/>
  <c r="AC46" i="1"/>
  <c r="AC39" i="1"/>
  <c r="AC14" i="1"/>
  <c r="AC45" i="1"/>
  <c r="AC28" i="1"/>
  <c r="AC22" i="1"/>
  <c r="AC25" i="1"/>
  <c r="AC42" i="1"/>
  <c r="AC43" i="1"/>
  <c r="AC27" i="1"/>
  <c r="AC30" i="1"/>
  <c r="AC15" i="1"/>
  <c r="AC40" i="1"/>
  <c r="AC13" i="1"/>
  <c r="AC48" i="1"/>
  <c r="AC21" i="1"/>
  <c r="AC41" i="1"/>
  <c r="AC16" i="1"/>
  <c r="AC37" i="1"/>
  <c r="AC18" i="1"/>
  <c r="AC36" i="1"/>
  <c r="AC19" i="1"/>
  <c r="AC34" i="1"/>
  <c r="AC31" i="1"/>
  <c r="AC23" i="1"/>
  <c r="AC20" i="1"/>
  <c r="AC17" i="1"/>
  <c r="AC35" i="1"/>
  <c r="AC33" i="1"/>
  <c r="AC32" i="1"/>
  <c r="AC9" i="1"/>
  <c r="AC38" i="1"/>
  <c r="AD23" i="1"/>
  <c r="AD36" i="1"/>
  <c r="AD19" i="1"/>
  <c r="AD37" i="1"/>
  <c r="AD39" i="1"/>
  <c r="AD40" i="1"/>
  <c r="AD41" i="1"/>
  <c r="AD38" i="1"/>
  <c r="AD20" i="1"/>
  <c r="AD33" i="1"/>
  <c r="AD47" i="1"/>
  <c r="AD42" i="1"/>
  <c r="AD46" i="1"/>
  <c r="AD28" i="1"/>
  <c r="AD15" i="1"/>
  <c r="AD35" i="1"/>
  <c r="AD12" i="1"/>
  <c r="AD22" i="1"/>
  <c r="AD31" i="1"/>
  <c r="AD24" i="1"/>
  <c r="AD10" i="1"/>
  <c r="AD25" i="1"/>
  <c r="AD18" i="1"/>
  <c r="AD49" i="1"/>
  <c r="AD45" i="1"/>
  <c r="AD30" i="1"/>
  <c r="AD11" i="1"/>
  <c r="AD43" i="1"/>
  <c r="AD16" i="1"/>
  <c r="AD48" i="1"/>
  <c r="AD21" i="1"/>
  <c r="AD17" i="1"/>
  <c r="AD29" i="1"/>
  <c r="AD26" i="1"/>
  <c r="AD32" i="1"/>
  <c r="AD34" i="1"/>
  <c r="AD13" i="1"/>
  <c r="AD44" i="1"/>
  <c r="AD27" i="1"/>
  <c r="AD9" i="1"/>
  <c r="AD14" i="1"/>
  <c r="AW41" i="1"/>
  <c r="AW13" i="1"/>
  <c r="AW37" i="1"/>
  <c r="AW48" i="1"/>
  <c r="AW18" i="1"/>
  <c r="AW14" i="1"/>
  <c r="AW23" i="1"/>
  <c r="AW46" i="1"/>
  <c r="AW16" i="1"/>
  <c r="AW36" i="1"/>
  <c r="AW44" i="1"/>
  <c r="AW29" i="1"/>
  <c r="AW10" i="1"/>
  <c r="AW15" i="1"/>
  <c r="AW43" i="1"/>
  <c r="AW31" i="1"/>
  <c r="AW12" i="1"/>
  <c r="AW35" i="1"/>
  <c r="AW19" i="1"/>
  <c r="AW21" i="1"/>
  <c r="AW25" i="1"/>
  <c r="AW45" i="1"/>
  <c r="AW27" i="1"/>
  <c r="AW11" i="1"/>
  <c r="AW47" i="1"/>
  <c r="AW17" i="1"/>
  <c r="AW40" i="1"/>
  <c r="AW22" i="1"/>
  <c r="AW28" i="1"/>
  <c r="AW30" i="1"/>
  <c r="AW24" i="1"/>
  <c r="AW42" i="1"/>
  <c r="AW20" i="1"/>
  <c r="AW49" i="1"/>
  <c r="AW26" i="1"/>
  <c r="AW9" i="1"/>
  <c r="AW38" i="1"/>
  <c r="AQ42" i="1"/>
  <c r="AQ20" i="1"/>
  <c r="AQ46" i="1"/>
  <c r="AQ15" i="1"/>
  <c r="AQ30" i="1"/>
  <c r="AQ47" i="1"/>
  <c r="AQ13" i="1"/>
  <c r="AQ37" i="1"/>
  <c r="AQ23" i="1"/>
  <c r="AQ24" i="1"/>
  <c r="AQ12" i="1"/>
  <c r="AQ38" i="1"/>
  <c r="AQ45" i="1"/>
  <c r="AQ43" i="1"/>
  <c r="AQ21" i="1"/>
  <c r="AQ11" i="1"/>
  <c r="AQ35" i="1"/>
  <c r="AQ14" i="1"/>
  <c r="AQ44" i="1"/>
  <c r="AQ18" i="1"/>
  <c r="AQ49" i="1"/>
  <c r="AQ40" i="1"/>
  <c r="AQ19" i="1"/>
  <c r="AQ27" i="1"/>
  <c r="AQ36" i="1"/>
  <c r="AQ29" i="1"/>
  <c r="AQ48" i="1"/>
  <c r="AQ16" i="1"/>
  <c r="AQ31" i="1"/>
  <c r="AQ10" i="1"/>
  <c r="AQ41" i="1"/>
  <c r="AQ25" i="1"/>
  <c r="AQ22" i="1"/>
  <c r="AQ17" i="1"/>
  <c r="AQ26" i="1"/>
  <c r="AQ9" i="1"/>
  <c r="AQ28" i="1"/>
  <c r="AH17" i="1"/>
  <c r="AH15" i="1"/>
  <c r="AH27" i="1"/>
  <c r="AH46" i="1"/>
  <c r="AH18" i="1"/>
  <c r="AH44" i="1"/>
  <c r="AH11" i="1"/>
  <c r="AH29" i="1"/>
  <c r="AH36" i="1"/>
  <c r="AH28" i="1"/>
  <c r="AH32" i="1"/>
  <c r="AH49" i="1"/>
  <c r="AH37" i="1"/>
  <c r="AH20" i="1"/>
  <c r="AH33" i="1"/>
  <c r="AH16" i="1"/>
  <c r="AH39" i="1"/>
  <c r="AH38" i="1"/>
  <c r="AH35" i="1"/>
  <c r="AH41" i="1"/>
  <c r="AH13" i="1"/>
  <c r="AH14" i="1"/>
  <c r="AH19" i="1"/>
  <c r="AH43" i="1"/>
  <c r="AH10" i="1"/>
  <c r="AH42" i="1"/>
  <c r="AH25" i="1"/>
  <c r="AH45" i="1"/>
  <c r="AH22" i="1"/>
  <c r="AH40" i="1"/>
  <c r="AH12" i="1"/>
  <c r="AH47" i="1"/>
  <c r="AH30" i="1"/>
  <c r="AH48" i="1"/>
  <c r="AH24" i="1"/>
  <c r="AH26" i="1"/>
  <c r="AH31" i="1"/>
  <c r="AH34" i="1"/>
  <c r="AH21" i="1"/>
  <c r="AH9" i="1"/>
  <c r="AH23" i="1"/>
  <c r="AB26" i="1"/>
  <c r="AB31" i="1"/>
  <c r="AB18" i="1"/>
  <c r="AB21" i="1"/>
  <c r="AB10" i="1"/>
  <c r="AB47" i="1"/>
  <c r="AB35" i="1"/>
  <c r="AB30" i="1"/>
  <c r="AB34" i="1"/>
  <c r="AB23" i="1"/>
  <c r="AB25" i="1"/>
  <c r="AB15" i="1"/>
  <c r="AB32" i="1"/>
  <c r="AB43" i="1"/>
  <c r="AB42" i="1"/>
  <c r="AB17" i="1"/>
  <c r="AB19" i="1"/>
  <c r="AB20" i="1"/>
  <c r="AB38" i="1"/>
  <c r="AB45" i="1"/>
  <c r="AB41" i="1"/>
  <c r="AB36" i="1"/>
  <c r="AB49" i="1"/>
  <c r="AB22" i="1"/>
  <c r="AB27" i="1"/>
  <c r="AB44" i="1"/>
  <c r="AB46" i="1"/>
  <c r="AB13" i="1"/>
  <c r="AB37" i="1"/>
  <c r="AB40" i="1"/>
  <c r="AB39" i="1"/>
  <c r="AB48" i="1"/>
  <c r="AB12" i="1"/>
  <c r="AB16" i="1"/>
  <c r="AB29" i="1"/>
  <c r="AB33" i="1"/>
  <c r="AB24" i="1"/>
  <c r="AB11" i="1"/>
  <c r="AB28" i="1"/>
  <c r="AB9" i="1"/>
  <c r="AB14" i="1"/>
  <c r="AY27" i="1"/>
  <c r="AY47" i="1"/>
  <c r="AY33" i="1"/>
  <c r="AY22" i="1"/>
  <c r="AY11" i="1"/>
  <c r="AY31" i="1"/>
  <c r="AY17" i="1"/>
  <c r="AY18" i="1"/>
  <c r="AY21" i="1"/>
  <c r="AY37" i="1"/>
  <c r="AY40" i="1"/>
  <c r="AY45" i="1"/>
  <c r="AY41" i="1"/>
  <c r="AY9" i="1"/>
  <c r="Z40" i="1"/>
  <c r="Z27" i="1"/>
  <c r="Z41" i="1"/>
  <c r="Z47" i="1"/>
  <c r="Z11" i="1"/>
  <c r="Z18" i="1"/>
  <c r="Z17" i="1"/>
  <c r="Z33" i="1"/>
  <c r="Z31" i="1"/>
  <c r="Z21" i="1"/>
  <c r="Z45" i="1"/>
  <c r="Z22" i="1"/>
  <c r="Z37" i="1"/>
  <c r="Z14" i="1"/>
  <c r="AY14" i="1"/>
  <c r="Z25" i="1"/>
  <c r="AY25" i="1"/>
  <c r="Z16" i="1"/>
  <c r="AY16" i="1"/>
  <c r="Z13" i="1"/>
  <c r="AY13" i="1"/>
  <c r="Z44" i="1"/>
  <c r="AY44" i="1"/>
  <c r="Z43" i="1"/>
  <c r="AY43" i="1"/>
  <c r="Z29" i="1"/>
  <c r="AY29" i="1"/>
  <c r="Z48" i="1"/>
  <c r="AY48" i="1"/>
  <c r="Z24" i="1"/>
  <c r="AY24" i="1"/>
  <c r="Z12" i="1"/>
  <c r="AY12" i="1"/>
  <c r="Z19" i="1"/>
  <c r="AY19" i="1"/>
  <c r="Z42" i="1"/>
  <c r="AY42" i="1"/>
  <c r="Z36" i="1"/>
  <c r="AY36" i="1"/>
  <c r="Z26" i="1"/>
  <c r="AY26" i="1"/>
  <c r="Z28" i="1"/>
  <c r="AY28" i="1"/>
  <c r="Z30" i="1"/>
  <c r="AY30" i="1"/>
  <c r="Z49" i="1"/>
  <c r="AY49" i="1"/>
  <c r="Z46" i="1"/>
  <c r="AY46" i="1"/>
  <c r="Z20" i="1"/>
  <c r="AY20" i="1"/>
  <c r="Z35" i="1"/>
  <c r="AY35" i="1"/>
  <c r="Z23" i="1"/>
  <c r="AY23" i="1"/>
  <c r="Z39" i="1"/>
  <c r="AY39" i="1"/>
  <c r="Z10" i="1"/>
  <c r="AY10" i="1"/>
  <c r="Z32" i="1"/>
  <c r="AY32" i="1"/>
  <c r="Z34" i="1"/>
  <c r="AY34" i="1"/>
  <c r="Z15" i="1"/>
  <c r="AY15" i="1"/>
  <c r="Z9" i="1"/>
  <c r="Z38" i="1"/>
  <c r="AY38" i="1"/>
</calcChain>
</file>

<file path=xl/comments1.xml><?xml version="1.0" encoding="utf-8"?>
<comments xmlns="http://schemas.openxmlformats.org/spreadsheetml/2006/main">
  <authors>
    <author>user</author>
  </authors>
  <commentList>
    <comment ref="O7" authorId="0" shapeId="0">
      <text>
        <r>
          <rPr>
            <b/>
            <sz val="8"/>
            <color indexed="81"/>
            <rFont val="Tahoma"/>
            <family val="2"/>
          </rPr>
          <t>SOLO EN CASO DE SER CONTRATO POR OBRA DETERMINADA, PONER EL NOMBRE DE LA OBRA.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<sst xmlns="http://schemas.openxmlformats.org/spreadsheetml/2006/main" count="584" uniqueCount="341">
  <si>
    <t>COMISION DE FOMENTO AL TURISMO DEL ESTADO DE SONORA</t>
  </si>
  <si>
    <t>COORDINACION ADMINISTRATIVA</t>
  </si>
  <si>
    <t>ANTEPROYECTO CAPITULO 1000</t>
  </si>
  <si>
    <t>EJERCICIO FISCAL 2020</t>
  </si>
  <si>
    <t>Servicio</t>
  </si>
  <si>
    <t>Fondo de</t>
  </si>
  <si>
    <t>Indem.</t>
  </si>
  <si>
    <t>Ayuda de</t>
  </si>
  <si>
    <t>Gastos de</t>
  </si>
  <si>
    <t>Préstamo</t>
  </si>
  <si>
    <t>Fovisss-</t>
  </si>
  <si>
    <t>Seguro</t>
  </si>
  <si>
    <t>Médico</t>
  </si>
  <si>
    <t>Pensión</t>
  </si>
  <si>
    <t>Global</t>
  </si>
  <si>
    <t>Funeral</t>
  </si>
  <si>
    <t>Admón.</t>
  </si>
  <si>
    <t>Infraestr.</t>
  </si>
  <si>
    <t>C.P.</t>
  </si>
  <si>
    <t>Prendario</t>
  </si>
  <si>
    <t>teson</t>
  </si>
  <si>
    <t>de Vida</t>
  </si>
  <si>
    <t>de retiro</t>
  </si>
  <si>
    <t>Enfermedad</t>
  </si>
  <si>
    <t>No</t>
  </si>
  <si>
    <t>NUMEMP</t>
  </si>
  <si>
    <t>PUESTO FUNCIONAL</t>
  </si>
  <si>
    <t>NOMBRE</t>
  </si>
  <si>
    <t>DEPTO</t>
  </si>
  <si>
    <t>PLAZA</t>
  </si>
  <si>
    <t>NIVEL</t>
  </si>
  <si>
    <t>SUELDO_MEN</t>
  </si>
  <si>
    <t>QUINQ_MEN</t>
  </si>
  <si>
    <t>P-07 SUELDO DEL PERIODO</t>
  </si>
  <si>
    <t>P-Q1 QUINQ DE 05-10 A. SERV.</t>
  </si>
  <si>
    <t>P-Q2 QUINQ DE 10-15 A. SERV.</t>
  </si>
  <si>
    <t>P-Q3 QUINQ DE 15-20 A. SERV.</t>
  </si>
  <si>
    <t>P-Q4 QUINQ DE 20-25 A. SERV.</t>
  </si>
  <si>
    <t>P-Q5 QUINQ DE 25-29 A. SERV.</t>
  </si>
  <si>
    <t>P-Q6 QUINQ DE 30 A. EN ADELANTE</t>
  </si>
  <si>
    <t>P-38 BONO DESPENSA</t>
  </si>
  <si>
    <t>P-BC BONO CAPACITACION</t>
  </si>
  <si>
    <t>P-BT BONO TRANSPORTE</t>
  </si>
  <si>
    <t>P-L1 ACREDITACION DE ESTUDIOS DE LI</t>
  </si>
  <si>
    <t>P-MC APOYO MATERIAL CONSTRUCION</t>
  </si>
  <si>
    <t>ZC ZONA CARA</t>
  </si>
  <si>
    <t>HS COMPENSACION PERSONAL ESTIMULO</t>
  </si>
  <si>
    <t>P-DP BONO DELEGACION SINDICAL</t>
  </si>
  <si>
    <t>COMPE DIA 20</t>
  </si>
  <si>
    <t>Preexistemte</t>
  </si>
  <si>
    <t>A-ASR SEG RET ESTATAL</t>
  </si>
  <si>
    <t>A-ASD AP SEG DEFUN</t>
  </si>
  <si>
    <t>A-A42 AP SEG POR DEF SINDICAL</t>
  </si>
  <si>
    <t>A-A23 FIDEI AHORRO TRAB SUTSPES (0.5%/SUELDO+QUINQ)</t>
  </si>
  <si>
    <t>TOTAL MENSUAL</t>
  </si>
  <si>
    <t>SEGURIDAD SOCIAL</t>
  </si>
  <si>
    <t>SUELDO</t>
  </si>
  <si>
    <t>AGUINALDO</t>
  </si>
  <si>
    <t>ESTIM ASIST</t>
  </si>
  <si>
    <t>ENERO</t>
  </si>
  <si>
    <t>APOYO SINDICAL</t>
  </si>
  <si>
    <t>DIAS ECONOM</t>
  </si>
  <si>
    <t>FEBRERO</t>
  </si>
  <si>
    <t>BONO PRODUCT</t>
  </si>
  <si>
    <t>MARZO</t>
  </si>
  <si>
    <t>BONO MADRES</t>
  </si>
  <si>
    <t>ABRIL</t>
  </si>
  <si>
    <t>APOYO UNIFORME</t>
  </si>
  <si>
    <t>MAYO</t>
  </si>
  <si>
    <t>BONO PADRES</t>
  </si>
  <si>
    <t>JUNIO</t>
  </si>
  <si>
    <t>P.V. JULIO</t>
  </si>
  <si>
    <t>JULIO</t>
  </si>
  <si>
    <t xml:space="preserve"> APOYO UTIL ESCOL</t>
  </si>
  <si>
    <t>AGOSTO</t>
  </si>
  <si>
    <t>SEPTIEMBRE</t>
  </si>
  <si>
    <t>OCTUBRE</t>
  </si>
  <si>
    <t>ANIV SINDICAL</t>
  </si>
  <si>
    <t>AGUI/COMPE</t>
  </si>
  <si>
    <t>NOVIEMBRE</t>
  </si>
  <si>
    <t>P.V. DICIEMBRE</t>
  </si>
  <si>
    <t>BONO NAVID</t>
  </si>
  <si>
    <t>AJUSTE CALEN</t>
  </si>
  <si>
    <t>DICIEMBRE</t>
  </si>
  <si>
    <t>TOTAL</t>
  </si>
  <si>
    <t>DIRECTOR DE CAPACITACION Y CULTURA TURISTICA</t>
  </si>
  <si>
    <t>AISPURO PICO FLOR ELVIRA</t>
  </si>
  <si>
    <t>DIRECCION DE CAPACITACION Y CULTURA TURISTICA</t>
  </si>
  <si>
    <t>CONFIANZA</t>
  </si>
  <si>
    <t>12I</t>
  </si>
  <si>
    <t>AUXILIAR ADMINISTRATIVO</t>
  </si>
  <si>
    <t>AROSTEGUI CARRILLO MARIA EUGENIA</t>
  </si>
  <si>
    <t>BASE</t>
  </si>
  <si>
    <t>08B</t>
  </si>
  <si>
    <t>INTENDENTE</t>
  </si>
  <si>
    <t>AVILES AMAYA LYDIA</t>
  </si>
  <si>
    <t>06I</t>
  </si>
  <si>
    <t>COORDINADOR DE DESARROLLO DE PRODUCTOS</t>
  </si>
  <si>
    <t>BELTRAN VALENZUELA ISIDRO ANTONIO</t>
  </si>
  <si>
    <t>SUBCOORDINACION GENERAL DE OPERACION</t>
  </si>
  <si>
    <t>09C</t>
  </si>
  <si>
    <t>ASISTENTE DE LA COORDINACION GENERAL</t>
  </si>
  <si>
    <t>CABRERA MENDOZA YOLANDA JANETH</t>
  </si>
  <si>
    <t>COORDINACION GENERAL</t>
  </si>
  <si>
    <t>09B</t>
  </si>
  <si>
    <t>PROMOTOR</t>
  </si>
  <si>
    <t>CARRASCO ORTIZ MAGDA</t>
  </si>
  <si>
    <t>DIRECCION DE PROMOCION Y EVENTOS</t>
  </si>
  <si>
    <t>DIRECTOR DE ASUNTOS PORTUARIOS</t>
  </si>
  <si>
    <t>CECENA SALIDO ARMANDO ALFONSO</t>
  </si>
  <si>
    <t>DIRECTOR DE PLANEACION Y SEGUIMIENTO</t>
  </si>
  <si>
    <t>CORDOVA MEYER BERNABE</t>
  </si>
  <si>
    <t>DIRECCION DE PLANEACION Y SEGUIMIENTO</t>
  </si>
  <si>
    <t xml:space="preserve">COORDINADOR DE INFORMATICA </t>
  </si>
  <si>
    <t>CORONADO DOMINGUEZ JORGE ALBERTO</t>
  </si>
  <si>
    <t>COTA BERNAL SERGIO ENRIQUE</t>
  </si>
  <si>
    <t>09I</t>
  </si>
  <si>
    <t>AUXILIAR CONTABLE</t>
  </si>
  <si>
    <t>DURAZO ARVIZU CIPRIANO</t>
  </si>
  <si>
    <t>07I</t>
  </si>
  <si>
    <t>SUBDIRECTOR DE ESTADISTICA</t>
  </si>
  <si>
    <t>FELIX CORDOVA MARINA DOLORES</t>
  </si>
  <si>
    <t>COORDINADOR DE RECURSOS HUMANOS</t>
  </si>
  <si>
    <t>GALVAN FONSECA MARIO ABRAHAM</t>
  </si>
  <si>
    <t>COORD. MODULO DE INFORMACION TURISTICA Y RECEPCION</t>
  </si>
  <si>
    <t>GARCIA GUERRERO MARIA DEL PILAR</t>
  </si>
  <si>
    <t>DIRECTOR DE PROMOCION Y EVENTOS</t>
  </si>
  <si>
    <t>GONZALEZ GONZALEZ LUIS ALBERTO</t>
  </si>
  <si>
    <t>COORDINADOR DEL AREA DE CAPACITACION</t>
  </si>
  <si>
    <t>GRANADOS HIGUERA KARLA</t>
  </si>
  <si>
    <t>06B</t>
  </si>
  <si>
    <t>LOPEZ GOMEZ JESUS ENRIQUE</t>
  </si>
  <si>
    <t>07A</t>
  </si>
  <si>
    <t>COORDINADOR ADMINISTRATIVO</t>
  </si>
  <si>
    <t>LOPEZ PORTILLO AMAYA CARLOS RAUL</t>
  </si>
  <si>
    <t>COORDINADOR  DE RECURSOS MATERIALES</t>
  </si>
  <si>
    <t>LORETO ONTIVEROS PATRICIA</t>
  </si>
  <si>
    <t>ASISTENTE DE LA DIR. PLANEACION  Y SEGUIMIENTO</t>
  </si>
  <si>
    <t>MONROY LEON LAURA MARIA</t>
  </si>
  <si>
    <t>JEFE DEL DEPTO DE ASUNTOS JURIDICOS Y NORMATIVIDAD</t>
  </si>
  <si>
    <t>MORAN MICHEL MARIA GUADALUPE</t>
  </si>
  <si>
    <t>DIRECCION DE ASUNTOS JURIDICOS Y NORMATIVIDAD</t>
  </si>
  <si>
    <t>ASISTENDE DE LA DIR. DE PROMOCION Y EVENTOS</t>
  </si>
  <si>
    <t>MORENO SAMANIEGO YAZMIN</t>
  </si>
  <si>
    <t>08A</t>
  </si>
  <si>
    <t>DIRECTOR DE PUBLICIDAD</t>
  </si>
  <si>
    <t>NOVELO RAMIREZ ROGELIO BRUNO</t>
  </si>
  <si>
    <t>11I</t>
  </si>
  <si>
    <t>S/N</t>
  </si>
  <si>
    <t>OFICIAL ADMINISTRATIVO</t>
  </si>
  <si>
    <t>NUEVA CREACION/ PERSONA CON DISCAPACIDAD</t>
  </si>
  <si>
    <t>1I</t>
  </si>
  <si>
    <t>COORDINADOR GENERAL</t>
  </si>
  <si>
    <t>NUNEZ NORIEGA LUIS</t>
  </si>
  <si>
    <t>14A</t>
  </si>
  <si>
    <t>COORDINADOR DE COMUNICACIÓN SOCIAL</t>
  </si>
  <si>
    <t>PACHECO LOPEZ MANUEL ALEJANDRO</t>
  </si>
  <si>
    <t>AUXILIAR JURIDICO</t>
  </si>
  <si>
    <t>PADILLA GONZALEZ ADRIAN</t>
  </si>
  <si>
    <t>05B</t>
  </si>
  <si>
    <t>COORDINADOR TURISMO ALAMOS</t>
  </si>
  <si>
    <t>PARRA VAZQUEZ LUZ DEL CARMEN</t>
  </si>
  <si>
    <t>ENLACE INTERNO Y CONTROL DE PAGOS</t>
  </si>
  <si>
    <t>PEREZ RUELAS SANDRA LUZ</t>
  </si>
  <si>
    <t>SUBCOORDINADOR GENERAL DE OPERACIÓN</t>
  </si>
  <si>
    <t>PLATT MAZON HECTOR GUSTAVO</t>
  </si>
  <si>
    <t>13I</t>
  </si>
  <si>
    <t xml:space="preserve">DIRECTOR DE RECURSOS FINANCIEROS </t>
  </si>
  <si>
    <t>RUIZ RODRIGUEZ FRANCISCO ARTURO</t>
  </si>
  <si>
    <t>SALAZAR MIRANDA RAUL ISRAEL</t>
  </si>
  <si>
    <t>SUBDIRECTOR DE PROYECTOS ESTRATEGICOS</t>
  </si>
  <si>
    <t>SANTINELLI MAYAGOITIA MARIA ELENA</t>
  </si>
  <si>
    <t>AUXILIAR DE RECURSOS HUMANOS</t>
  </si>
  <si>
    <t>SILVA FRAGOSO ESVETLANA</t>
  </si>
  <si>
    <t>ASISTENTE TECNICO</t>
  </si>
  <si>
    <t>SOBARZO CONTRERAS CHRISTIAN EMMANUEL</t>
  </si>
  <si>
    <t>AUXILIAR DE RECURSOS MATERIALES</t>
  </si>
  <si>
    <t>SOTO DURAZO CLAUDIA</t>
  </si>
  <si>
    <t xml:space="preserve">DIRECTOR DE TURISMO REGIONAL </t>
  </si>
  <si>
    <t>VALENZUELA BELTRONES RENE RAUL</t>
  </si>
  <si>
    <t>DIRECCION DE TURISMO REGIONAL</t>
  </si>
  <si>
    <t>COORDINADOR DE EVENTOS Y GRUPOS</t>
  </si>
  <si>
    <t>VALENZUELA OCHOA ANA CRISTINA</t>
  </si>
  <si>
    <t xml:space="preserve">SUBDIRECTOR  DE TURISMO REGIONAL </t>
  </si>
  <si>
    <t>VALENZUELA TORRES GLORIA LUCIA</t>
  </si>
  <si>
    <t>10I</t>
  </si>
  <si>
    <t>JEFE DEL DEPARTAMENTO DE SUPERVISION DE OBRAS</t>
  </si>
  <si>
    <t>VERDUGO NIEBLAS RAFAEL ANGEL</t>
  </si>
  <si>
    <t>SUBTOTAL</t>
  </si>
  <si>
    <t>PENSIONADOS  Y JUBILADOS 7%</t>
  </si>
  <si>
    <t>SEGUROS DE VIDA (2)</t>
  </si>
  <si>
    <t>ESTUDIO ACTUARIAL PENSIONES Y PASIVO POR CONTINGENTE LABORAL</t>
  </si>
  <si>
    <t>GRAN TOTAL</t>
  </si>
  <si>
    <t>PENSIONADO</t>
  </si>
  <si>
    <t>PENSION NORMAL 2019</t>
  </si>
  <si>
    <t>PENSION NORMAL 2020</t>
  </si>
  <si>
    <t>CUOTA POR SERV MEDICO 7 %</t>
  </si>
  <si>
    <t>BIEBRICH VALENCIA JACOBO</t>
  </si>
  <si>
    <t>PULLIN CABALELRO MA LETICIA TERESA</t>
  </si>
  <si>
    <t>OBREGON MURILLO JOAQUIN</t>
  </si>
  <si>
    <t>CALDERON TRUJILLO JOSE ANGEL</t>
  </si>
  <si>
    <t>RIVERA CASTRO SANDRA LUZ</t>
  </si>
  <si>
    <t>PERALTA LABORIN ZULMA PATRICIA</t>
  </si>
  <si>
    <t>ARENAS GOMEZ ANTONIA LOURDES</t>
  </si>
  <si>
    <t>SALAZAR POMPOSO ALMA LETICIA</t>
  </si>
  <si>
    <t>HARO OSUNA LUZ MARIA GPE</t>
  </si>
  <si>
    <t>CALDERON TRUJILLO MARIA LUISA</t>
  </si>
  <si>
    <t>TOTAL ANUAL</t>
  </si>
  <si>
    <t>PAGO ANUAL</t>
  </si>
  <si>
    <t>SEGUROS MAPFRE</t>
  </si>
  <si>
    <t>SEGUROS ATLAS</t>
  </si>
  <si>
    <t>ESTUDIO ACTUARIAL</t>
  </si>
  <si>
    <t>250*SM</t>
  </si>
  <si>
    <t>CUANTIA BASICA</t>
  </si>
  <si>
    <t>44*SM</t>
  </si>
  <si>
    <t xml:space="preserve">CUANTIA VARIABLE </t>
  </si>
  <si>
    <t>DESCUENTO (10%)</t>
  </si>
  <si>
    <t>IVA</t>
  </si>
  <si>
    <t>ISR</t>
  </si>
  <si>
    <t>S.M. (2019)</t>
  </si>
  <si>
    <t>S.M. (2020)</t>
  </si>
  <si>
    <t>ANEXO A</t>
  </si>
  <si>
    <t>PERSONAL CONTRATADO BAJO LA MODALIDAD HONORARIOS POR PRESTACION DE SERVICIOS PROFESIONALES 2020</t>
  </si>
  <si>
    <t>DOCUMENTOS</t>
  </si>
  <si>
    <t>No.</t>
  </si>
  <si>
    <t>COMPROBANTE</t>
  </si>
  <si>
    <t>IFE</t>
  </si>
  <si>
    <t>NACIONALIDAD</t>
  </si>
  <si>
    <t>EDAD</t>
  </si>
  <si>
    <t>SEXO</t>
  </si>
  <si>
    <t>EDO. CIVIL</t>
  </si>
  <si>
    <t>FECHA NACIM</t>
  </si>
  <si>
    <t>LUGAR DE NACIMIENTO</t>
  </si>
  <si>
    <t>CURP</t>
  </si>
  <si>
    <t xml:space="preserve">RFC </t>
  </si>
  <si>
    <t>NSS</t>
  </si>
  <si>
    <t>NOMBRE DE LA OBRA O DEL PROYECTO</t>
  </si>
  <si>
    <t>DOMICILIO DONDE PRESTARA SUS SERVICIOS EL TRABAJADOR</t>
  </si>
  <si>
    <t>PUESTO</t>
  </si>
  <si>
    <t>UNIDAD ADMINISTRATIVA DE ADSCRIPCION</t>
  </si>
  <si>
    <t xml:space="preserve">ACTIVIDADES QUE REALIZA </t>
  </si>
  <si>
    <t>MONTO MENSUAL</t>
  </si>
  <si>
    <t>RETENCION ISR (10%)</t>
  </si>
  <si>
    <t>IVA (16%)</t>
  </si>
  <si>
    <t>NETO</t>
  </si>
  <si>
    <t>BANCO PARA DEPOSITO</t>
  </si>
  <si>
    <t>CUENTA PARA DEPOSITO</t>
  </si>
  <si>
    <t xml:space="preserve">TIPO DE CONTRATO:                </t>
  </si>
  <si>
    <t>PERIODO DE LA VIGENCIA</t>
  </si>
  <si>
    <t>X</t>
  </si>
  <si>
    <t>MEXICANA</t>
  </si>
  <si>
    <t>F</t>
  </si>
  <si>
    <t>SOLTERA</t>
  </si>
  <si>
    <t>CIUDAD OBREGON, SONORA.</t>
  </si>
  <si>
    <t>AEGA600619MSRRMN01</t>
  </si>
  <si>
    <t>AEGA600619P33</t>
  </si>
  <si>
    <t>APOYO PARA CUMPLIR CON EL PROGRAMA DE METAS ANUALES DE LA COFETUR</t>
  </si>
  <si>
    <t>COMONFORT S/N CENTRO DE GOBIERNO EDIFICIO SONORA, TERCER PISO ALA NORTE, COLONIA VILLA DE SERIS, HERMOSILLO, SONORA. CP 83294</t>
  </si>
  <si>
    <t>SECRETARIA</t>
  </si>
  <si>
    <t>ATENDER LLAMADAS, REDACCION DE OFICIOS, CONTROL DE FORMATOS ADMINISTRATIVOS COMPROBACIONES, AVISOS DE COMISION.</t>
  </si>
  <si>
    <t>BANAMEX</t>
  </si>
  <si>
    <t>002760900866475071</t>
  </si>
  <si>
    <t>TIEMPO DETERMINADO</t>
  </si>
  <si>
    <t>01 DE ENERO AL 31  DE MARZO 2020</t>
  </si>
  <si>
    <t>RODRIGUEZ BARRAZA CARLOS ALONSO</t>
  </si>
  <si>
    <t>M</t>
  </si>
  <si>
    <t>CASADO</t>
  </si>
  <si>
    <t>HERMOSILLO, SONORA</t>
  </si>
  <si>
    <t>ROBC741201HSRDRR04</t>
  </si>
  <si>
    <t>ROBC741201V62</t>
  </si>
  <si>
    <t>COMONFORT S/N CENTRO DE GOBIERNO EDIFICIO SONORA, TERCER PISO ALA NORTE, COLONIA VILLA DE SERIS, HERMOSILLO, SONORA. CP 83292</t>
  </si>
  <si>
    <t>ABOGADO LABORALISTA</t>
  </si>
  <si>
    <t>DIRECCIÓN DE ASUNTOS JURIDICOS Y NORMATIVIDAD</t>
  </si>
  <si>
    <t>SEGUIMIENTO A LITIGIOS EN PROCESO DE LA COFETUR</t>
  </si>
  <si>
    <t>BANCOMER</t>
  </si>
  <si>
    <t>012760027231163603</t>
  </si>
  <si>
    <t>MARTINEZ SILVA JESSICA ESMERALDA</t>
  </si>
  <si>
    <t>CASADA</t>
  </si>
  <si>
    <t>MASJ900206MSRRLS05</t>
  </si>
  <si>
    <t>MASJ900206SI0</t>
  </si>
  <si>
    <t>COMONFORT S/N CENTRO DE GOBIERNO EDIFICIO SONORA, TERCER PISO ALA NORTE, COLONIA VILLA DE SERIS, HERMOSILLO, SONORA. CP 83287</t>
  </si>
  <si>
    <t>AUXILIAR DE SUPERVISIÓN DE OBRA</t>
  </si>
  <si>
    <t>DIRECCIÓN DE PLANEACIÓN Y SEGUIMIENTO</t>
  </si>
  <si>
    <t>CONTROL Y ELABORACION DE EXPEDIENTES TECNICOS DE OBRAS/PROYECTOS, SEGUIMIENTO PROGRAMA VOS, ENLACE PROGRAMA SEVI, ELABORAR AVANCES FISICOS DE OBRAS, EVALUACIONES TRIMESTRALES.</t>
  </si>
  <si>
    <t>012760029774368316</t>
  </si>
  <si>
    <t>MURILLO BENITEZ COSSETTE</t>
  </si>
  <si>
    <t>MEXICO, DISTRITO FEDERAL</t>
  </si>
  <si>
    <t>MUBC770315MDFRNS08</t>
  </si>
  <si>
    <t>MUBC770315E75</t>
  </si>
  <si>
    <t>COMONFORT S/N CENTRO DE GOBIERNO EDIFICIO SONORA, TERCER PISO ALA NORTE, COLONIA VILLA DE SERIS, HERMOSILLO, SONORA. CP 83288</t>
  </si>
  <si>
    <t>JEFA DEL DEPTO DE PUBLICIDAD</t>
  </si>
  <si>
    <t>DIRECCIÓN DE PROMOCIÓN Y EVENTOS</t>
  </si>
  <si>
    <t xml:space="preserve">ASESORIA Y REVISION DE MATERIALES GRAFICOS Y AUDIOVISUALES DE LA COFETUR, CIERRES DE LAS CAMPAÑAS, ENLACE CON LA DIRECCION CREATIVA DE IMAGEN GUBERNAMENTAL </t>
  </si>
  <si>
    <t>012760029113311160</t>
  </si>
  <si>
    <t>HERNANDEZ MARÍN JOSE RAMIRO</t>
  </si>
  <si>
    <t>HEMR611031HSRRRM01</t>
  </si>
  <si>
    <t>HEMR611031UE2</t>
  </si>
  <si>
    <t>COMONFORT S/N CENTRO DE GOBIERNO EDIFICIO SONORA, TERCER PISO ALA NORTE, COLONIA VILLA DE SERIS, HERMOSILLO, SONORA. CP 83285</t>
  </si>
  <si>
    <t>DISEÑO Y EVALUACION DE PROYECTOS</t>
  </si>
  <si>
    <t>DIRECCIÓN DE TURISMO REGIONAL</t>
  </si>
  <si>
    <t>PROYECTOS DE TURISMO REGIONAL, RUTA CABALLERO DE ANZA, FESTIVAL DE LOS PUEBLOS, TURISTIANDO, RECETARIO GASTRONOMICO REGIONAL.</t>
  </si>
  <si>
    <t>012760029907744723</t>
  </si>
  <si>
    <t>VAZQUEZ TAPIA ROBERTO</t>
  </si>
  <si>
    <t>SOLTERO</t>
  </si>
  <si>
    <t>GUADALAJARA, JALISCO</t>
  </si>
  <si>
    <t>FAVJ890501HJCJLN01</t>
  </si>
  <si>
    <t>FAVJ890501AL4</t>
  </si>
  <si>
    <t>SUPERVISOR DE OBRA</t>
  </si>
  <si>
    <t>VISITAS DE SEGUIMIENTO A OBRAS EN LOS DIFERENTES MUNICIPIOS, REUNION CONTRATISTAS, CONCILIACION DE VOLUMENES DE OBRAS.</t>
  </si>
  <si>
    <t>SANTANDER</t>
  </si>
  <si>
    <t>014760200109761907</t>
  </si>
  <si>
    <t>LERMA ROSAS KENIA LILIANA</t>
  </si>
  <si>
    <t>LERK900813MSRRSN03</t>
  </si>
  <si>
    <t>LERK900813IX4</t>
  </si>
  <si>
    <t xml:space="preserve">INTEGRAR Y REVISAR DOCUMENTACION DE EXPEDIENTES Y CIERRES DE OBRAS, REVISAR ESTIMACIONES DE OBRAS, APOYO  EN PLATAFORMAS DE CONTROL. </t>
  </si>
  <si>
    <t>012760029690857503</t>
  </si>
  <si>
    <t>TORRES ACUÑA KATHIA ALEJANDRA</t>
  </si>
  <si>
    <t>TOAK950725MSRRCT07</t>
  </si>
  <si>
    <t>TOAK950725QQ3</t>
  </si>
  <si>
    <t>RECEPCIONISTA</t>
  </si>
  <si>
    <t>ATENCION A PERSONAS QUE VISITAN LAS OFICINAS, ATENDER LLAMADAS TELEFONICAS, LLEVAR CONTROL DE REGISTRO DE VISITANTES, ENTREGA DE CORESPONDENCIA QUE INGRESA A LAS OFICINAS.</t>
  </si>
  <si>
    <t>012180015781248686</t>
  </si>
  <si>
    <t>MORENO LOPEZ BEATRIZ ADRIANA</t>
  </si>
  <si>
    <t>MOLB710121MSRRPT06</t>
  </si>
  <si>
    <t>MOLB7101216A0</t>
  </si>
  <si>
    <t>RECEPCION, ELABORACION Y ARCHIVO DE OFICIOS Y MEMORANDUMS, REALIZAR REGISTROS CONTABLES, CAPTURA DE POLIZAS, CONCILIACIONES BANCARIAS, CAPTURA DE ORDENES DE PAGO.</t>
  </si>
  <si>
    <t>002760902602072364</t>
  </si>
  <si>
    <t>MORNO ELIAS MARIA FERNANDA</t>
  </si>
  <si>
    <t>MOEF940804MSRRLR03</t>
  </si>
  <si>
    <t>MOEF9408044D6</t>
  </si>
  <si>
    <t>DISEÑADORA DE SEÑALIZACION</t>
  </si>
  <si>
    <t>DISEÑO Y JUSTIFICACION HISTORICA DE LETRAS MONUMENTALES PARA LOS MUNICIPIOS DEL ESTADO PARA EL PROGRAMA INTEGRAL DE SEÑALIZACION TURISTICA ESTATAL</t>
  </si>
  <si>
    <t>012760029687708322</t>
  </si>
  <si>
    <t>GALLEGOS GARDNER MARIA CLEOFE</t>
  </si>
  <si>
    <t>GAGC621031MSRLRL08</t>
  </si>
  <si>
    <t>GAGC6210317L9</t>
  </si>
  <si>
    <t>AUXILIAR ADMINISRTATIVO</t>
  </si>
  <si>
    <t>DIRECION DE TURISMO REGIONAL</t>
  </si>
  <si>
    <t>INTEGRACION Y ADMINISTRACION DE INFORMACION GENERADA DE LOS PROGRAMAS DE LA DIRECCION DE TURISMO REGIONAL, APOYO EN LA ORGANIZACIÓN DE EVENTOS PROPIOS DEL AREA</t>
  </si>
  <si>
    <t>012760015497494733</t>
  </si>
  <si>
    <t>05 DE MARZO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</si>
</sst>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44" formatCode="_-&quot;$&quot;* #,##0.00_-;\-&quot;$&quot;* #,##0.00_-;_-&quot;$&quot;* &quot;-&quot;??_-;_-@_-"/>
    <numFmt numFmtId="164" formatCode="0.0%"/>
    <numFmt numFmtId="165" formatCode="dd/mm/yyyy;@"/>
    <numFmt numFmtId="166" formatCode="000000000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9"/>
      <name val="Times New Roman"/>
      <family val="1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2F2F2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0" fontId="11" fillId="4" borderId="11" applyNumberFormat="0" applyAlignment="0" applyProtection="0"/>
  </cellStyleXfs>
  <cellXfs count="10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6" fillId="0" borderId="0" xfId="0" applyFont="1" applyFill="1" applyAlignment="1"/>
    <xf numFmtId="0" fontId="0" fillId="0" borderId="7" xfId="0" applyBorder="1" applyAlignment="1">
      <alignment horizontal="center"/>
    </xf>
    <xf numFmtId="0" fontId="0" fillId="0" borderId="7" xfId="0" applyBorder="1"/>
    <xf numFmtId="0" fontId="0" fillId="3" borderId="7" xfId="0" applyFill="1" applyBorder="1"/>
    <xf numFmtId="0" fontId="0" fillId="0" borderId="7" xfId="0" applyFill="1" applyBorder="1" applyAlignment="1">
      <alignment wrapText="1"/>
    </xf>
    <xf numFmtId="0" fontId="0" fillId="0" borderId="7" xfId="0" applyFill="1" applyBorder="1"/>
    <xf numFmtId="164" fontId="7" fillId="2" borderId="7" xfId="0" applyNumberFormat="1" applyFont="1" applyFill="1" applyBorder="1" applyAlignment="1">
      <alignment horizontal="center"/>
    </xf>
    <xf numFmtId="8" fontId="7" fillId="2" borderId="7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 wrapText="1"/>
    </xf>
    <xf numFmtId="164" fontId="5" fillId="0" borderId="7" xfId="0" applyNumberFormat="1" applyFont="1" applyFill="1" applyBorder="1" applyAlignment="1">
      <alignment horizontal="center"/>
    </xf>
    <xf numFmtId="0" fontId="6" fillId="0" borderId="7" xfId="0" applyFont="1" applyFill="1" applyBorder="1"/>
    <xf numFmtId="9" fontId="6" fillId="0" borderId="7" xfId="0" applyNumberFormat="1" applyFont="1" applyFill="1" applyBorder="1" applyAlignment="1">
      <alignment horizontal="center"/>
    </xf>
    <xf numFmtId="164" fontId="8" fillId="0" borderId="7" xfId="0" applyNumberFormat="1" applyFont="1" applyFill="1" applyBorder="1" applyAlignment="1">
      <alignment horizontal="center"/>
    </xf>
    <xf numFmtId="0" fontId="9" fillId="0" borderId="7" xfId="0" applyFont="1" applyFill="1" applyBorder="1"/>
    <xf numFmtId="9" fontId="9" fillId="0" borderId="7" xfId="0" applyNumberFormat="1" applyFont="1" applyFill="1" applyBorder="1"/>
    <xf numFmtId="0" fontId="9" fillId="0" borderId="7" xfId="0" applyFont="1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4" fontId="0" fillId="0" borderId="7" xfId="0" applyNumberFormat="1" applyBorder="1"/>
    <xf numFmtId="4" fontId="0" fillId="0" borderId="7" xfId="0" applyNumberFormat="1" applyFill="1" applyBorder="1"/>
    <xf numFmtId="0" fontId="0" fillId="0" borderId="7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4" fontId="1" fillId="0" borderId="0" xfId="0" applyNumberFormat="1" applyFont="1" applyFill="1"/>
    <xf numFmtId="4" fontId="0" fillId="0" borderId="0" xfId="0" applyNumberFormat="1" applyFill="1"/>
    <xf numFmtId="4" fontId="1" fillId="0" borderId="10" xfId="0" applyNumberFormat="1" applyFont="1" applyFill="1" applyBorder="1"/>
    <xf numFmtId="9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/>
    <xf numFmtId="44" fontId="0" fillId="0" borderId="0" xfId="1" applyFont="1"/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9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8" xfId="0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NumberFormat="1"/>
    <xf numFmtId="0" fontId="3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NumberFormat="1" applyFont="1"/>
    <xf numFmtId="0" fontId="3" fillId="0" borderId="0" xfId="0" applyFont="1" applyAlignment="1">
      <alignment horizontal="left"/>
    </xf>
    <xf numFmtId="0" fontId="12" fillId="5" borderId="12" xfId="0" applyFont="1" applyFill="1" applyBorder="1" applyAlignment="1">
      <alignment horizontal="center"/>
    </xf>
    <xf numFmtId="0" fontId="12" fillId="5" borderId="13" xfId="0" applyFont="1" applyFill="1" applyBorder="1" applyAlignment="1">
      <alignment horizontal="center"/>
    </xf>
    <xf numFmtId="0" fontId="13" fillId="5" borderId="7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 wrapText="1"/>
    </xf>
    <xf numFmtId="0" fontId="14" fillId="5" borderId="7" xfId="0" applyNumberFormat="1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/>
    </xf>
    <xf numFmtId="0" fontId="12" fillId="0" borderId="7" xfId="0" applyFont="1" applyFill="1" applyBorder="1" applyAlignment="1"/>
    <xf numFmtId="0" fontId="12" fillId="0" borderId="7" xfId="0" applyFont="1" applyBorder="1" applyAlignment="1"/>
    <xf numFmtId="165" fontId="12" fillId="0" borderId="7" xfId="0" applyNumberFormat="1" applyFont="1" applyBorder="1" applyAlignment="1">
      <alignment horizontal="center"/>
    </xf>
    <xf numFmtId="0" fontId="12" fillId="0" borderId="7" xfId="0" applyFont="1" applyBorder="1" applyAlignment="1">
      <alignment wrapText="1"/>
    </xf>
    <xf numFmtId="4" fontId="12" fillId="0" borderId="7" xfId="0" applyNumberFormat="1" applyFont="1" applyBorder="1" applyAlignment="1">
      <alignment wrapText="1"/>
    </xf>
    <xf numFmtId="0" fontId="12" fillId="0" borderId="7" xfId="0" applyFont="1" applyBorder="1"/>
    <xf numFmtId="49" fontId="15" fillId="6" borderId="7" xfId="0" applyNumberFormat="1" applyFont="1" applyFill="1" applyBorder="1"/>
    <xf numFmtId="0" fontId="0" fillId="0" borderId="0" xfId="0" applyAlignment="1"/>
    <xf numFmtId="0" fontId="12" fillId="0" borderId="7" xfId="0" applyNumberFormat="1" applyFont="1" applyFill="1" applyBorder="1" applyAlignment="1">
      <alignment horizontal="center"/>
    </xf>
    <xf numFmtId="14" fontId="12" fillId="0" borderId="7" xfId="0" applyNumberFormat="1" applyFont="1" applyFill="1" applyBorder="1" applyAlignment="1">
      <alignment horizontal="center"/>
    </xf>
    <xf numFmtId="0" fontId="12" fillId="0" borderId="7" xfId="0" applyFont="1" applyFill="1" applyBorder="1" applyAlignment="1">
      <alignment horizontal="left"/>
    </xf>
    <xf numFmtId="0" fontId="12" fillId="0" borderId="7" xfId="2" applyFont="1" applyFill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14" fontId="12" fillId="0" borderId="7" xfId="0" applyNumberFormat="1" applyFont="1" applyBorder="1" applyAlignment="1">
      <alignment horizontal="center"/>
    </xf>
    <xf numFmtId="0" fontId="12" fillId="0" borderId="1" xfId="0" applyFont="1" applyBorder="1"/>
    <xf numFmtId="49" fontId="15" fillId="6" borderId="1" xfId="0" applyNumberFormat="1" applyFont="1" applyFill="1" applyBorder="1"/>
    <xf numFmtId="0" fontId="12" fillId="0" borderId="7" xfId="0" applyFont="1" applyBorder="1" applyAlignment="1">
      <alignment horizontal="left"/>
    </xf>
    <xf numFmtId="0" fontId="12" fillId="0" borderId="7" xfId="0" applyFont="1" applyFill="1" applyBorder="1"/>
    <xf numFmtId="0" fontId="12" fillId="0" borderId="0" xfId="0" applyFont="1" applyAlignment="1"/>
    <xf numFmtId="0" fontId="12" fillId="0" borderId="1" xfId="0" applyFont="1" applyFill="1" applyBorder="1"/>
    <xf numFmtId="0" fontId="0" fillId="0" borderId="1" xfId="0" applyBorder="1" applyAlignment="1">
      <alignment horizontal="center"/>
    </xf>
    <xf numFmtId="0" fontId="12" fillId="0" borderId="1" xfId="0" applyFont="1" applyFill="1" applyBorder="1" applyAlignment="1"/>
    <xf numFmtId="0" fontId="12" fillId="0" borderId="1" xfId="0" applyFont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0" fontId="12" fillId="0" borderId="1" xfId="0" applyFont="1" applyBorder="1" applyAlignment="1"/>
    <xf numFmtId="14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12" fillId="0" borderId="1" xfId="2" applyFont="1" applyFill="1" applyBorder="1" applyAlignment="1">
      <alignment horizontal="center"/>
    </xf>
    <xf numFmtId="166" fontId="12" fillId="0" borderId="1" xfId="0" applyNumberFormat="1" applyFont="1" applyBorder="1" applyAlignment="1">
      <alignment horizontal="center"/>
    </xf>
    <xf numFmtId="0" fontId="12" fillId="0" borderId="1" xfId="0" applyFont="1" applyFill="1" applyBorder="1" applyAlignment="1">
      <alignment wrapText="1"/>
    </xf>
    <xf numFmtId="4" fontId="12" fillId="0" borderId="1" xfId="0" applyNumberFormat="1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2" fillId="0" borderId="7" xfId="0" applyFont="1" applyFill="1" applyBorder="1" applyAlignment="1">
      <alignment wrapText="1"/>
    </xf>
    <xf numFmtId="0" fontId="12" fillId="0" borderId="7" xfId="0" applyFont="1" applyBorder="1" applyAlignment="1">
      <alignment horizontal="center" wrapText="1"/>
    </xf>
  </cellXfs>
  <cellStyles count="3">
    <cellStyle name="Moneda" xfId="1" builtinId="4"/>
    <cellStyle name="Normal" xfId="0" builtinId="0"/>
    <cellStyle name="Salida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66"/>
  <sheetViews>
    <sheetView tabSelected="1" topLeftCell="A7" workbookViewId="0">
      <selection activeCell="C8" sqref="C8"/>
    </sheetView>
  </sheetViews>
  <sheetFormatPr baseColWidth="10" defaultRowHeight="15" x14ac:dyDescent="0.25"/>
  <cols>
    <col min="3" max="3" width="55.140625" bestFit="1" customWidth="1"/>
    <col min="4" max="4" width="45.5703125" bestFit="1" customWidth="1"/>
    <col min="5" max="5" width="49" bestFit="1" customWidth="1"/>
    <col min="6" max="6" width="11.5703125" bestFit="1" customWidth="1"/>
    <col min="7" max="7" width="11.42578125" style="4"/>
    <col min="8" max="8" width="13" bestFit="1" customWidth="1"/>
    <col min="9" max="9" width="12.28515625" bestFit="1" customWidth="1"/>
    <col min="109" max="109" width="12.7109375" bestFit="1" customWidth="1"/>
  </cols>
  <sheetData>
    <row r="1" spans="1:109" ht="18.75" x14ac:dyDescent="0.3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</row>
    <row r="2" spans="1:109" ht="18.75" x14ac:dyDescent="0.3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</row>
    <row r="3" spans="1:109" ht="18.75" x14ac:dyDescent="0.3">
      <c r="A3" s="1"/>
      <c r="B3" s="1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</row>
    <row r="4" spans="1:109" ht="18.75" x14ac:dyDescent="0.3">
      <c r="A4" s="51" t="s">
        <v>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</row>
    <row r="5" spans="1:109" ht="18.75" x14ac:dyDescent="0.3">
      <c r="A5" s="50" t="s">
        <v>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</row>
    <row r="6" spans="1:109" x14ac:dyDescent="0.25">
      <c r="A6" s="4"/>
      <c r="B6" s="4"/>
      <c r="C6" s="5"/>
      <c r="J6" s="6"/>
      <c r="K6" s="6"/>
      <c r="L6" s="6"/>
      <c r="M6" s="6"/>
      <c r="N6" s="6"/>
      <c r="O6" s="6"/>
      <c r="P6" s="6"/>
      <c r="Q6" s="6"/>
      <c r="R6" s="6">
        <v>642</v>
      </c>
      <c r="S6" s="6">
        <v>719</v>
      </c>
      <c r="T6" s="6"/>
      <c r="U6" s="6">
        <v>335</v>
      </c>
      <c r="V6" s="6"/>
      <c r="W6" s="6"/>
      <c r="X6" s="6">
        <v>455</v>
      </c>
      <c r="Y6" s="6"/>
      <c r="Z6" s="7" t="s">
        <v>4</v>
      </c>
      <c r="AA6" s="7" t="s">
        <v>5</v>
      </c>
      <c r="AB6" s="8" t="s">
        <v>6</v>
      </c>
      <c r="AC6" s="7" t="s">
        <v>7</v>
      </c>
      <c r="AD6" s="8" t="s">
        <v>8</v>
      </c>
      <c r="AE6" s="8" t="s">
        <v>8</v>
      </c>
      <c r="AF6" s="7" t="s">
        <v>9</v>
      </c>
      <c r="AG6" s="7" t="s">
        <v>9</v>
      </c>
      <c r="AH6" s="7" t="s">
        <v>10</v>
      </c>
      <c r="AI6" s="7" t="s">
        <v>11</v>
      </c>
      <c r="AJ6" s="9" t="s">
        <v>11</v>
      </c>
      <c r="AK6" s="7"/>
      <c r="AP6" s="7" t="s">
        <v>4</v>
      </c>
      <c r="AQ6" s="7" t="s">
        <v>5</v>
      </c>
      <c r="AR6" s="8" t="s">
        <v>6</v>
      </c>
      <c r="AS6" s="7" t="s">
        <v>7</v>
      </c>
      <c r="AT6" s="8" t="s">
        <v>8</v>
      </c>
      <c r="AU6" s="8" t="s">
        <v>8</v>
      </c>
      <c r="AV6" s="7" t="s">
        <v>9</v>
      </c>
      <c r="AW6" s="7" t="s">
        <v>9</v>
      </c>
      <c r="AX6" s="7" t="s">
        <v>10</v>
      </c>
      <c r="AY6" s="10"/>
      <c r="AZ6" s="10"/>
      <c r="BA6" s="10"/>
      <c r="BB6" s="10"/>
      <c r="BC6" s="10"/>
      <c r="BD6" s="10"/>
      <c r="BE6" s="10"/>
      <c r="BF6" s="6"/>
      <c r="BG6" s="6"/>
      <c r="BH6" s="10"/>
      <c r="BI6" s="10"/>
      <c r="BJ6" s="6"/>
      <c r="BK6" s="10"/>
      <c r="BL6" s="10"/>
      <c r="BM6" s="6"/>
      <c r="BN6" s="10"/>
      <c r="BO6" s="10"/>
      <c r="BP6" s="10"/>
      <c r="BQ6" s="6"/>
      <c r="BR6" s="10"/>
      <c r="BS6" s="10"/>
      <c r="BT6" s="6"/>
      <c r="BU6" s="10"/>
      <c r="BV6" s="10"/>
      <c r="BW6" s="10"/>
      <c r="BX6" s="10"/>
      <c r="BY6" s="6"/>
      <c r="BZ6" s="6"/>
      <c r="CA6" s="10"/>
      <c r="CB6" s="10"/>
      <c r="CC6" s="6"/>
      <c r="CD6" s="10"/>
      <c r="CE6" s="10"/>
      <c r="CF6" s="10"/>
      <c r="CG6" s="10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</row>
    <row r="7" spans="1:109" x14ac:dyDescent="0.25">
      <c r="A7" s="4"/>
      <c r="B7" s="4"/>
      <c r="C7" s="5"/>
      <c r="J7" s="6">
        <v>1.04</v>
      </c>
      <c r="K7" s="6"/>
      <c r="L7" s="6"/>
      <c r="M7" s="6"/>
      <c r="N7" s="6"/>
      <c r="O7" s="6"/>
      <c r="P7" s="6"/>
      <c r="Q7" s="6"/>
      <c r="R7" s="6">
        <v>1.05</v>
      </c>
      <c r="S7" s="6">
        <v>1.04</v>
      </c>
      <c r="T7" s="6"/>
      <c r="U7" s="6">
        <v>1.1000000000000001</v>
      </c>
      <c r="V7" s="6"/>
      <c r="W7" s="6"/>
      <c r="X7" s="6">
        <v>1.04</v>
      </c>
      <c r="Y7" s="6"/>
      <c r="Z7" s="11" t="s">
        <v>12</v>
      </c>
      <c r="AA7" s="11" t="s">
        <v>13</v>
      </c>
      <c r="AB7" s="12" t="s">
        <v>14</v>
      </c>
      <c r="AC7" s="11" t="s">
        <v>15</v>
      </c>
      <c r="AD7" s="12" t="s">
        <v>16</v>
      </c>
      <c r="AE7" s="12" t="s">
        <v>17</v>
      </c>
      <c r="AF7" s="11" t="s">
        <v>18</v>
      </c>
      <c r="AG7" s="11" t="s">
        <v>19</v>
      </c>
      <c r="AH7" s="11" t="s">
        <v>20</v>
      </c>
      <c r="AI7" s="11" t="s">
        <v>21</v>
      </c>
      <c r="AJ7" s="13" t="s">
        <v>22</v>
      </c>
      <c r="AK7" s="11" t="s">
        <v>23</v>
      </c>
      <c r="AL7" s="10"/>
      <c r="AM7" s="10"/>
      <c r="AN7" s="10"/>
      <c r="AO7" s="10"/>
      <c r="AP7" s="11" t="s">
        <v>12</v>
      </c>
      <c r="AQ7" s="11" t="s">
        <v>13</v>
      </c>
      <c r="AR7" s="12" t="s">
        <v>14</v>
      </c>
      <c r="AS7" s="11" t="s">
        <v>15</v>
      </c>
      <c r="AT7" s="12" t="s">
        <v>16</v>
      </c>
      <c r="AU7" s="12" t="s">
        <v>17</v>
      </c>
      <c r="AV7" s="11" t="s">
        <v>18</v>
      </c>
      <c r="AW7" s="11" t="s">
        <v>19</v>
      </c>
      <c r="AX7" s="11" t="s">
        <v>20</v>
      </c>
      <c r="AY7" s="10"/>
      <c r="AZ7" s="10"/>
      <c r="BA7" s="14"/>
      <c r="BB7" s="14"/>
      <c r="BC7" s="14"/>
      <c r="BD7" s="14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6"/>
      <c r="DA7" s="6"/>
      <c r="DB7" s="6"/>
      <c r="DC7" s="6"/>
      <c r="DD7" s="6"/>
      <c r="DE7" s="6"/>
    </row>
    <row r="8" spans="1:109" ht="105" x14ac:dyDescent="0.25">
      <c r="A8" s="16" t="s">
        <v>24</v>
      </c>
      <c r="B8" s="16" t="s">
        <v>25</v>
      </c>
      <c r="C8" s="16" t="s">
        <v>26</v>
      </c>
      <c r="D8" s="16" t="s">
        <v>27</v>
      </c>
      <c r="E8" s="17" t="s">
        <v>28</v>
      </c>
      <c r="F8" s="16" t="s">
        <v>29</v>
      </c>
      <c r="G8" s="16" t="s">
        <v>30</v>
      </c>
      <c r="H8" s="17" t="s">
        <v>31</v>
      </c>
      <c r="I8" s="17" t="s">
        <v>32</v>
      </c>
      <c r="J8" s="18" t="s">
        <v>33</v>
      </c>
      <c r="K8" s="18" t="s">
        <v>34</v>
      </c>
      <c r="L8" s="18" t="s">
        <v>35</v>
      </c>
      <c r="M8" s="18" t="s">
        <v>36</v>
      </c>
      <c r="N8" s="18" t="s">
        <v>37</v>
      </c>
      <c r="O8" s="18" t="s">
        <v>38</v>
      </c>
      <c r="P8" s="18" t="s">
        <v>39</v>
      </c>
      <c r="Q8" s="18" t="s">
        <v>40</v>
      </c>
      <c r="R8" s="18" t="s">
        <v>41</v>
      </c>
      <c r="S8" s="18" t="s">
        <v>42</v>
      </c>
      <c r="T8" s="18" t="s">
        <v>43</v>
      </c>
      <c r="U8" s="18" t="s">
        <v>44</v>
      </c>
      <c r="V8" s="18" t="s">
        <v>45</v>
      </c>
      <c r="W8" s="18" t="s">
        <v>46</v>
      </c>
      <c r="X8" s="19" t="s">
        <v>47</v>
      </c>
      <c r="Y8" s="20" t="s">
        <v>48</v>
      </c>
      <c r="Z8" s="21">
        <v>8.5000000000000006E-2</v>
      </c>
      <c r="AA8" s="21">
        <v>0.17</v>
      </c>
      <c r="AB8" s="21">
        <v>4.0000000000000001E-3</v>
      </c>
      <c r="AC8" s="21">
        <v>1E-3</v>
      </c>
      <c r="AD8" s="21">
        <v>2.5000000000000001E-2</v>
      </c>
      <c r="AE8" s="21">
        <v>0.01</v>
      </c>
      <c r="AF8" s="21">
        <v>5.0000000000000001E-3</v>
      </c>
      <c r="AG8" s="21">
        <v>5.0000000000000001E-3</v>
      </c>
      <c r="AH8" s="21">
        <v>0.04</v>
      </c>
      <c r="AI8" s="22">
        <v>1.1399999999999999</v>
      </c>
      <c r="AJ8" s="22">
        <v>4.68</v>
      </c>
      <c r="AK8" s="23" t="s">
        <v>49</v>
      </c>
      <c r="AL8" s="19" t="s">
        <v>50</v>
      </c>
      <c r="AM8" s="19" t="s">
        <v>51</v>
      </c>
      <c r="AN8" s="19" t="s">
        <v>52</v>
      </c>
      <c r="AO8" s="19" t="s">
        <v>53</v>
      </c>
      <c r="AP8" s="21">
        <v>8.5000000000000006E-2</v>
      </c>
      <c r="AQ8" s="21">
        <v>0.17</v>
      </c>
      <c r="AR8" s="21">
        <v>4.0000000000000001E-3</v>
      </c>
      <c r="AS8" s="21">
        <v>1E-3</v>
      </c>
      <c r="AT8" s="21">
        <v>2.5000000000000001E-2</v>
      </c>
      <c r="AU8" s="21">
        <v>0.01</v>
      </c>
      <c r="AV8" s="21">
        <v>5.0000000000000001E-3</v>
      </c>
      <c r="AW8" s="21">
        <v>5.0000000000000001E-3</v>
      </c>
      <c r="AX8" s="21">
        <v>0.04</v>
      </c>
      <c r="AY8" s="24" t="s">
        <v>54</v>
      </c>
      <c r="AZ8" s="24" t="s">
        <v>55</v>
      </c>
      <c r="BA8" s="25" t="s">
        <v>56</v>
      </c>
      <c r="BB8" s="26" t="s">
        <v>57</v>
      </c>
      <c r="BC8" s="26" t="s">
        <v>58</v>
      </c>
      <c r="BD8" s="27">
        <v>0.02</v>
      </c>
      <c r="BE8" s="28" t="s">
        <v>59</v>
      </c>
      <c r="BF8" s="28" t="s">
        <v>56</v>
      </c>
      <c r="BG8" s="29" t="s">
        <v>60</v>
      </c>
      <c r="BH8" s="29" t="s">
        <v>61</v>
      </c>
      <c r="BI8" s="30">
        <v>0.02</v>
      </c>
      <c r="BJ8" s="28" t="s">
        <v>62</v>
      </c>
      <c r="BK8" s="28" t="s">
        <v>56</v>
      </c>
      <c r="BL8" s="29" t="s">
        <v>63</v>
      </c>
      <c r="BM8" s="30">
        <v>0.02</v>
      </c>
      <c r="BN8" s="28" t="s">
        <v>64</v>
      </c>
      <c r="BO8" s="28" t="s">
        <v>56</v>
      </c>
      <c r="BP8" s="29" t="s">
        <v>65</v>
      </c>
      <c r="BQ8" s="28" t="s">
        <v>58</v>
      </c>
      <c r="BR8" s="30">
        <v>0.02</v>
      </c>
      <c r="BS8" s="28" t="s">
        <v>66</v>
      </c>
      <c r="BT8" s="28" t="s">
        <v>56</v>
      </c>
      <c r="BU8" s="29" t="s">
        <v>67</v>
      </c>
      <c r="BV8" s="30">
        <v>0.02</v>
      </c>
      <c r="BW8" s="28" t="s">
        <v>68</v>
      </c>
      <c r="BX8" s="28" t="s">
        <v>56</v>
      </c>
      <c r="BY8" s="29" t="s">
        <v>69</v>
      </c>
      <c r="BZ8" s="30">
        <v>0.02</v>
      </c>
      <c r="CA8" s="28" t="s">
        <v>70</v>
      </c>
      <c r="CB8" s="28" t="s">
        <v>56</v>
      </c>
      <c r="CC8" s="28" t="s">
        <v>58</v>
      </c>
      <c r="CD8" s="29" t="s">
        <v>71</v>
      </c>
      <c r="CE8" s="30">
        <v>0.02</v>
      </c>
      <c r="CF8" s="28" t="s">
        <v>72</v>
      </c>
      <c r="CG8" s="28" t="s">
        <v>56</v>
      </c>
      <c r="CH8" s="29" t="s">
        <v>73</v>
      </c>
      <c r="CI8" s="30">
        <v>0.02</v>
      </c>
      <c r="CJ8" s="28" t="s">
        <v>74</v>
      </c>
      <c r="CK8" s="28" t="s">
        <v>56</v>
      </c>
      <c r="CL8" s="29" t="s">
        <v>63</v>
      </c>
      <c r="CM8" s="30">
        <v>0.02</v>
      </c>
      <c r="CN8" s="29" t="s">
        <v>75</v>
      </c>
      <c r="CO8" s="28" t="s">
        <v>56</v>
      </c>
      <c r="CP8" s="28" t="s">
        <v>58</v>
      </c>
      <c r="CQ8" s="28">
        <v>0.02</v>
      </c>
      <c r="CR8" s="29" t="s">
        <v>76</v>
      </c>
      <c r="CS8" s="28" t="s">
        <v>56</v>
      </c>
      <c r="CT8" s="29" t="s">
        <v>77</v>
      </c>
      <c r="CU8" s="29" t="s">
        <v>57</v>
      </c>
      <c r="CV8" s="29" t="s">
        <v>78</v>
      </c>
      <c r="CW8" s="30">
        <v>0.02</v>
      </c>
      <c r="CX8" s="29" t="s">
        <v>79</v>
      </c>
      <c r="CY8" s="28" t="s">
        <v>56</v>
      </c>
      <c r="CZ8" s="29" t="s">
        <v>80</v>
      </c>
      <c r="DA8" s="29" t="s">
        <v>81</v>
      </c>
      <c r="DB8" s="29" t="s">
        <v>82</v>
      </c>
      <c r="DC8" s="30">
        <v>0.02</v>
      </c>
      <c r="DD8" s="29" t="s">
        <v>83</v>
      </c>
      <c r="DE8" s="31" t="s">
        <v>84</v>
      </c>
    </row>
    <row r="9" spans="1:109" x14ac:dyDescent="0.25">
      <c r="A9" s="16">
        <v>1</v>
      </c>
      <c r="B9" s="16">
        <v>28943</v>
      </c>
      <c r="C9" s="32" t="s">
        <v>85</v>
      </c>
      <c r="D9" s="17" t="s">
        <v>86</v>
      </c>
      <c r="E9" s="17" t="s">
        <v>87</v>
      </c>
      <c r="F9" s="17" t="s">
        <v>88</v>
      </c>
      <c r="G9" s="16" t="s">
        <v>89</v>
      </c>
      <c r="H9" s="33">
        <v>45405.37</v>
      </c>
      <c r="I9" s="33">
        <v>2270.29</v>
      </c>
      <c r="J9" s="34">
        <v>45405.371427999999</v>
      </c>
      <c r="K9" s="34">
        <f>+J9*0.05</f>
        <v>2270.2685713999999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9800</v>
      </c>
      <c r="Z9" s="34">
        <f t="shared" ref="Z9:Z49" ca="1" si="0">SUM(J9:W9)*Z$9</f>
        <v>4052.4293999490001</v>
      </c>
      <c r="AA9" s="34">
        <f t="shared" ref="AA9:AA49" ca="1" si="1">SUM(J9:W9)*$AA$9</f>
        <v>8104.8587998980001</v>
      </c>
      <c r="AB9" s="34">
        <f t="shared" ref="AB9:AB49" ca="1" si="2">SUM(J9:W9)*$AB$9</f>
        <v>190.70255999759999</v>
      </c>
      <c r="AC9" s="34">
        <f t="shared" ref="AC9:AC49" ca="1" si="3">SUM(J9:W9)*$AC$9</f>
        <v>47.675639999399998</v>
      </c>
      <c r="AD9" s="34">
        <f t="shared" ref="AD9:AD49" ca="1" si="4">SUM(J9:W9)*$AD$9</f>
        <v>1191.890999985</v>
      </c>
      <c r="AE9" s="34">
        <f t="shared" ref="AE9:AE49" ca="1" si="5">SUM(J9:W9)*$AE$9</f>
        <v>476.75639999399993</v>
      </c>
      <c r="AF9" s="34">
        <f t="shared" ref="AF9:AF49" ca="1" si="6">SUM(J9:W9)*$AF$9</f>
        <v>238.37819999699997</v>
      </c>
      <c r="AG9" s="34">
        <f t="shared" ref="AG9:AG49" ca="1" si="7">SUM(J9:W9)*$AG$9</f>
        <v>238.37819999699997</v>
      </c>
      <c r="AH9" s="34">
        <f t="shared" ref="AH9:AH49" ca="1" si="8">SUM(J9:W9)*$AH$9</f>
        <v>1907.0255999759997</v>
      </c>
      <c r="AI9" s="34">
        <v>1.1399999999999999</v>
      </c>
      <c r="AJ9" s="34">
        <v>4.68</v>
      </c>
      <c r="AK9" s="34"/>
      <c r="AL9" s="34">
        <v>22</v>
      </c>
      <c r="AM9" s="34">
        <v>4.1399999999999997</v>
      </c>
      <c r="AN9" s="34"/>
      <c r="AO9" s="34"/>
      <c r="AP9" s="34">
        <f t="shared" ref="AP9:AP31" ca="1" si="9">Y9*$AP$9</f>
        <v>833.00000000000011</v>
      </c>
      <c r="AQ9" s="34">
        <f t="shared" ref="AQ9:AQ31" ca="1" si="10">+Y9*$AQ$9</f>
        <v>1666.0000000000002</v>
      </c>
      <c r="AR9" s="34">
        <f t="shared" ref="AR9:AR31" ca="1" si="11">+Y9*$AR$9</f>
        <v>39.200000000000003</v>
      </c>
      <c r="AS9" s="34">
        <f t="shared" ref="AS9:AS31" ca="1" si="12">Y9*$AS$9</f>
        <v>9.8000000000000007</v>
      </c>
      <c r="AT9" s="34">
        <f t="shared" ref="AT9:AT31" ca="1" si="13">Y9*$AT$9</f>
        <v>245</v>
      </c>
      <c r="AU9" s="34">
        <f t="shared" ref="AU9:AU31" ca="1" si="14">+Y9*$AU$9</f>
        <v>98</v>
      </c>
      <c r="AV9" s="34">
        <f t="shared" ref="AV9:AV31" ca="1" si="15">+Y9*$AV$9</f>
        <v>49</v>
      </c>
      <c r="AW9" s="34">
        <f t="shared" ref="AW9:AW31" ca="1" si="16">+Y9*$AW$9</f>
        <v>49</v>
      </c>
      <c r="AX9" s="34">
        <f t="shared" ref="AX9:AX31" ca="1" si="17">+Y9*$AX$9</f>
        <v>392</v>
      </c>
      <c r="AY9" s="34">
        <f t="shared" ref="AY9:AY49" ca="1" si="18">SUM(J9:AX9)</f>
        <v>77336.695799192981</v>
      </c>
      <c r="AZ9" s="34">
        <f t="shared" ref="AZ9:AZ49" si="19">SUM(J9:W9)*17.5%</f>
        <v>8343.236999894998</v>
      </c>
      <c r="BA9" s="34">
        <v>77336.695799192981</v>
      </c>
      <c r="BB9" s="34">
        <f t="shared" ref="BB9:BB49" si="20">SUM(H9:I9)/30*10</f>
        <v>15891.886666666667</v>
      </c>
      <c r="BC9" s="34"/>
      <c r="BD9" s="34">
        <f t="shared" ref="BD9:BD49" si="21">(SUM(BA9:BC9)-AZ9)*2%</f>
        <v>1697.7069093192931</v>
      </c>
      <c r="BE9" s="34">
        <f t="shared" ref="BE9:BE49" si="22">SUM(BA9:BD9)</f>
        <v>94926.289375178952</v>
      </c>
      <c r="BF9" s="34">
        <v>77336.695799192981</v>
      </c>
      <c r="BG9" s="34"/>
      <c r="BH9" s="34"/>
      <c r="BI9" s="34">
        <f t="shared" ref="BI9:BI49" si="23">(SUM(BF9:BH9)-AZ9)*2%</f>
        <v>1379.8691759859596</v>
      </c>
      <c r="BJ9" s="34">
        <f t="shared" ref="BJ9:BJ49" si="24">SUM(BF9:BI9)</f>
        <v>78716.564975178946</v>
      </c>
      <c r="BK9" s="34">
        <v>77336.695799192981</v>
      </c>
      <c r="BL9" s="34"/>
      <c r="BM9" s="34">
        <f t="shared" ref="BM9:BM49" si="25">(SUM(BK9:BL9)-AZ9)*2%</f>
        <v>1379.8691759859596</v>
      </c>
      <c r="BN9" s="34">
        <f t="shared" ref="BN9:BN49" si="26">SUM(BK9:BM9)</f>
        <v>78716.564975178946</v>
      </c>
      <c r="BO9" s="34">
        <v>77336.695799192981</v>
      </c>
      <c r="BP9" s="34"/>
      <c r="BQ9" s="34"/>
      <c r="BR9" s="34">
        <f t="shared" ref="BR9:BR49" si="27">(SUM(BO9:BQ9)-AZ9)*2%</f>
        <v>1379.8691759859596</v>
      </c>
      <c r="BS9" s="34">
        <f t="shared" ref="BS9:BS49" si="28">SUM(BO9:BR9)</f>
        <v>78716.564975178946</v>
      </c>
      <c r="BT9" s="34">
        <v>77336.695799192981</v>
      </c>
      <c r="BU9" s="34"/>
      <c r="BV9" s="34">
        <f t="shared" ref="BV9:BV49" si="29">(SUM(BT9:BU9)-AZ9)*2%</f>
        <v>1379.8691759859596</v>
      </c>
      <c r="BW9" s="34">
        <f t="shared" ref="BW9:BW49" si="30">SUM(BT9:BV9)</f>
        <v>78716.564975178946</v>
      </c>
      <c r="BX9" s="34">
        <v>77336.695799192981</v>
      </c>
      <c r="BY9" s="34"/>
      <c r="BZ9" s="34">
        <f t="shared" ref="BZ9:BZ49" si="31">(SUM(BX9:BY9)-AZ9)*2%</f>
        <v>1379.8691759859596</v>
      </c>
      <c r="CA9" s="34">
        <f t="shared" ref="CA9:CA49" si="32">SUM(BX9:BZ9)</f>
        <v>78716.564975178946</v>
      </c>
      <c r="CB9" s="34">
        <v>77336.695799192981</v>
      </c>
      <c r="CC9" s="34"/>
      <c r="CD9" s="34">
        <f t="shared" ref="CD9:CD49" si="33">SUM(J9:P9)/30*10</f>
        <v>15891.879999799999</v>
      </c>
      <c r="CE9" s="34">
        <f t="shared" ref="CE9:CE49" si="34">(SUM(CB9:CD9)-AZ9)*2%</f>
        <v>1697.7067759819597</v>
      </c>
      <c r="CF9" s="34">
        <f t="shared" ref="CF9:CF49" si="35">SUM(CB9:CE9)</f>
        <v>94926.282574974946</v>
      </c>
      <c r="CG9" s="34">
        <v>77336.695799192981</v>
      </c>
      <c r="CH9" s="34"/>
      <c r="CI9" s="34">
        <f t="shared" ref="CI9:CI49" si="36">(SUM(CG9:CH9)-AZ9)*2%</f>
        <v>1379.8691759859596</v>
      </c>
      <c r="CJ9" s="34">
        <f t="shared" ref="CJ9:CJ49" si="37">+SUM(CG9:CI9)</f>
        <v>78716.564975178946</v>
      </c>
      <c r="CK9" s="34">
        <v>77336.695799192981</v>
      </c>
      <c r="CL9" s="34"/>
      <c r="CM9" s="34">
        <f t="shared" ref="CM9:CM49" si="38">(SUM(CK9:CL9)-AZ9)*2%</f>
        <v>1379.8691759859596</v>
      </c>
      <c r="CN9" s="34">
        <f t="shared" ref="CN9:CN49" si="39">+SUM(CK9:CM9)</f>
        <v>78716.564975178946</v>
      </c>
      <c r="CO9" s="34">
        <v>77336.695799192981</v>
      </c>
      <c r="CP9" s="34"/>
      <c r="CQ9" s="34">
        <f t="shared" ref="CQ9:CQ49" si="40">(SUM(CO9:CP9)-AZ9)*2%</f>
        <v>1379.8691759859596</v>
      </c>
      <c r="CR9" s="34">
        <f t="shared" ref="CR9:CR49" si="41">SUM(CO9:CQ9)</f>
        <v>78716.564975178946</v>
      </c>
      <c r="CS9" s="34">
        <v>77336.695799192981</v>
      </c>
      <c r="CT9" s="34"/>
      <c r="CU9" s="34">
        <f t="shared" ref="CU9:CU49" si="42">SUM(J9:P9)/30*30</f>
        <v>47675.639999399995</v>
      </c>
      <c r="CV9" s="34">
        <f t="shared" ref="CV9:CV49" si="43">SUM(W9:Y9)/30*50</f>
        <v>16333.333333333334</v>
      </c>
      <c r="CW9" s="34">
        <f t="shared" ref="CW9:CW49" si="44">(SUM(CS9:CV9)-AZ9)*2%</f>
        <v>2660.0486426406269</v>
      </c>
      <c r="CX9" s="34">
        <f t="shared" ref="CX9:CX49" si="45">SUM(CS9:CW9)</f>
        <v>144005.71777456693</v>
      </c>
      <c r="CY9" s="34">
        <v>77336.695799192981</v>
      </c>
      <c r="CZ9" s="34">
        <f t="shared" ref="CZ9:CZ49" si="46">SUM(J9:P9)/30*10</f>
        <v>15891.879999799999</v>
      </c>
      <c r="DA9" s="34">
        <f t="shared" ref="DA9:DA49" si="47">SUM(J9:P9)/30*5</f>
        <v>7945.9399998999997</v>
      </c>
      <c r="DB9" s="34">
        <f t="shared" ref="DB9:DB49" si="48">SUM(J9:P9)/30*5</f>
        <v>7945.9399998999997</v>
      </c>
      <c r="DC9" s="34">
        <f t="shared" ref="DC9:DC49" si="49">(SUM(CY9:DB9)-AZ9)*2%</f>
        <v>2015.5443759779598</v>
      </c>
      <c r="DD9" s="34">
        <f t="shared" ref="DD9:DD49" si="50">SUM(CY9:DC9)</f>
        <v>111136.00017477095</v>
      </c>
      <c r="DE9" s="34">
        <f t="shared" ref="DE9:DE49" si="51">+BE9+BJ9+BN9+BS9+BW9+CA9+CF9+CJ9+CN9+CR9+CX9+DD9</f>
        <v>1074726.8097009233</v>
      </c>
    </row>
    <row r="10" spans="1:109" x14ac:dyDescent="0.25">
      <c r="A10" s="16">
        <v>2</v>
      </c>
      <c r="B10" s="16">
        <v>28993</v>
      </c>
      <c r="C10" s="32" t="s">
        <v>90</v>
      </c>
      <c r="D10" s="17" t="s">
        <v>91</v>
      </c>
      <c r="E10" s="17" t="s">
        <v>1</v>
      </c>
      <c r="F10" s="17" t="s">
        <v>92</v>
      </c>
      <c r="G10" s="16" t="s">
        <v>93</v>
      </c>
      <c r="H10" s="33">
        <v>21068.11</v>
      </c>
      <c r="I10" s="33">
        <v>5267.03</v>
      </c>
      <c r="J10" s="34">
        <v>21910.838855360002</v>
      </c>
      <c r="K10" s="34">
        <v>0</v>
      </c>
      <c r="L10" s="34">
        <v>0</v>
      </c>
      <c r="M10" s="34">
        <v>0</v>
      </c>
      <c r="N10" s="34">
        <v>0</v>
      </c>
      <c r="O10" s="34">
        <f>+J10*0.25</f>
        <v>5477.7097138400004</v>
      </c>
      <c r="P10" s="34">
        <v>0</v>
      </c>
      <c r="Q10" s="34">
        <v>1260</v>
      </c>
      <c r="R10" s="34">
        <v>674.1</v>
      </c>
      <c r="S10" s="34">
        <v>747.76</v>
      </c>
      <c r="T10" s="34">
        <v>0</v>
      </c>
      <c r="U10" s="34">
        <v>368.50000000000006</v>
      </c>
      <c r="V10" s="34">
        <v>0</v>
      </c>
      <c r="W10" s="34">
        <v>0</v>
      </c>
      <c r="X10" s="34">
        <v>0</v>
      </c>
      <c r="Y10" s="34">
        <v>0</v>
      </c>
      <c r="Z10" s="34">
        <f t="shared" ca="1" si="0"/>
        <v>2587.3072283819997</v>
      </c>
      <c r="AA10" s="34">
        <f t="shared" ca="1" si="1"/>
        <v>5174.6144567639994</v>
      </c>
      <c r="AB10" s="34">
        <f t="shared" ca="1" si="2"/>
        <v>121.7556342768</v>
      </c>
      <c r="AC10" s="34">
        <f t="shared" ca="1" si="3"/>
        <v>30.438908569199999</v>
      </c>
      <c r="AD10" s="34">
        <f t="shared" ca="1" si="4"/>
        <v>760.97271422999995</v>
      </c>
      <c r="AE10" s="34">
        <f t="shared" ca="1" si="5"/>
        <v>304.38908569199998</v>
      </c>
      <c r="AF10" s="34">
        <f t="shared" ca="1" si="6"/>
        <v>152.19454284599999</v>
      </c>
      <c r="AG10" s="34">
        <f t="shared" ca="1" si="7"/>
        <v>152.19454284599999</v>
      </c>
      <c r="AH10" s="34">
        <f t="shared" ca="1" si="8"/>
        <v>1217.5563427679999</v>
      </c>
      <c r="AI10" s="34">
        <v>1.1399999999999999</v>
      </c>
      <c r="AJ10" s="34">
        <v>4.68</v>
      </c>
      <c r="AK10" s="34"/>
      <c r="AL10" s="34">
        <v>22</v>
      </c>
      <c r="AM10" s="34">
        <v>4.1399999999999997</v>
      </c>
      <c r="AN10" s="34">
        <v>13.5</v>
      </c>
      <c r="AO10" s="34">
        <f>SUM(J10:P10)*0.5%</f>
        <v>136.94274284600002</v>
      </c>
      <c r="AP10" s="34">
        <f t="shared" ca="1" si="9"/>
        <v>0</v>
      </c>
      <c r="AQ10" s="34">
        <f t="shared" ca="1" si="10"/>
        <v>0</v>
      </c>
      <c r="AR10" s="34">
        <f t="shared" ca="1" si="11"/>
        <v>0</v>
      </c>
      <c r="AS10" s="34">
        <f t="shared" ca="1" si="12"/>
        <v>0</v>
      </c>
      <c r="AT10" s="34">
        <f t="shared" ca="1" si="13"/>
        <v>0</v>
      </c>
      <c r="AU10" s="34">
        <f t="shared" ca="1" si="14"/>
        <v>0</v>
      </c>
      <c r="AV10" s="34">
        <f t="shared" ca="1" si="15"/>
        <v>0</v>
      </c>
      <c r="AW10" s="34">
        <f t="shared" ca="1" si="16"/>
        <v>0</v>
      </c>
      <c r="AX10" s="34">
        <f t="shared" ca="1" si="17"/>
        <v>0</v>
      </c>
      <c r="AY10" s="34">
        <f t="shared" ca="1" si="18"/>
        <v>41122.734768419999</v>
      </c>
      <c r="AZ10" s="34">
        <f t="shared" si="19"/>
        <v>5326.8089996099989</v>
      </c>
      <c r="BA10" s="34">
        <v>41122.734768419999</v>
      </c>
      <c r="BB10" s="34">
        <f t="shared" si="20"/>
        <v>8778.3799999999992</v>
      </c>
      <c r="BC10" s="34">
        <v>855</v>
      </c>
      <c r="BD10" s="34">
        <f t="shared" si="21"/>
        <v>908.58611537619993</v>
      </c>
      <c r="BE10" s="34">
        <f t="shared" si="22"/>
        <v>51664.700883796198</v>
      </c>
      <c r="BF10" s="34">
        <v>41122.734768419999</v>
      </c>
      <c r="BG10" s="34">
        <f>SUM(J10:P10)/30*6</f>
        <v>5477.7097138400004</v>
      </c>
      <c r="BH10" s="34">
        <f>SUM(J10:P10)/30*10</f>
        <v>9129.5161897333328</v>
      </c>
      <c r="BI10" s="34">
        <f t="shared" si="23"/>
        <v>1008.0630334476667</v>
      </c>
      <c r="BJ10" s="34">
        <f t="shared" si="24"/>
        <v>56738.023705440995</v>
      </c>
      <c r="BK10" s="34">
        <v>41122.734768419999</v>
      </c>
      <c r="BL10" s="34">
        <v>880</v>
      </c>
      <c r="BM10" s="34">
        <f t="shared" si="25"/>
        <v>733.51851537620007</v>
      </c>
      <c r="BN10" s="34">
        <f t="shared" si="26"/>
        <v>42736.253283796199</v>
      </c>
      <c r="BO10" s="34">
        <v>41122.734768419999</v>
      </c>
      <c r="BP10" s="34">
        <v>1190</v>
      </c>
      <c r="BQ10" s="34">
        <v>855</v>
      </c>
      <c r="BR10" s="34">
        <f t="shared" si="27"/>
        <v>756.81851537620014</v>
      </c>
      <c r="BS10" s="34">
        <f t="shared" si="28"/>
        <v>43924.553283796202</v>
      </c>
      <c r="BT10" s="34">
        <v>41122.734768419999</v>
      </c>
      <c r="BU10" s="34">
        <v>730</v>
      </c>
      <c r="BV10" s="34">
        <f t="shared" si="29"/>
        <v>730.51851537620007</v>
      </c>
      <c r="BW10" s="34">
        <f t="shared" si="30"/>
        <v>42583.253283796199</v>
      </c>
      <c r="BX10" s="34">
        <v>41122.734768419999</v>
      </c>
      <c r="BY10" s="34"/>
      <c r="BZ10" s="34">
        <f t="shared" si="31"/>
        <v>715.91851537620005</v>
      </c>
      <c r="CA10" s="34">
        <f t="shared" si="32"/>
        <v>41838.6532837962</v>
      </c>
      <c r="CB10" s="34">
        <v>41122.734768419999</v>
      </c>
      <c r="CC10" s="34">
        <v>855</v>
      </c>
      <c r="CD10" s="34">
        <f t="shared" si="33"/>
        <v>9129.5161897333328</v>
      </c>
      <c r="CE10" s="34">
        <f t="shared" si="34"/>
        <v>915.60883917086676</v>
      </c>
      <c r="CF10" s="34">
        <f t="shared" si="35"/>
        <v>52022.859797324199</v>
      </c>
      <c r="CG10" s="34">
        <v>41122.734768419999</v>
      </c>
      <c r="CH10" s="34">
        <v>1335</v>
      </c>
      <c r="CI10" s="34">
        <f t="shared" si="36"/>
        <v>742.61851537620009</v>
      </c>
      <c r="CJ10" s="34">
        <f t="shared" si="37"/>
        <v>43200.353283796198</v>
      </c>
      <c r="CK10" s="34">
        <v>41122.734768419999</v>
      </c>
      <c r="CL10" s="34">
        <v>880</v>
      </c>
      <c r="CM10" s="34">
        <f t="shared" si="38"/>
        <v>733.51851537620007</v>
      </c>
      <c r="CN10" s="34">
        <f t="shared" si="39"/>
        <v>42736.253283796199</v>
      </c>
      <c r="CO10" s="34">
        <v>41122.734768419999</v>
      </c>
      <c r="CP10" s="34">
        <v>855</v>
      </c>
      <c r="CQ10" s="34">
        <f t="shared" si="40"/>
        <v>733.01851537620007</v>
      </c>
      <c r="CR10" s="34">
        <f t="shared" si="41"/>
        <v>42710.753283796199</v>
      </c>
      <c r="CS10" s="34">
        <v>41122.734768419999</v>
      </c>
      <c r="CT10" s="34">
        <v>605</v>
      </c>
      <c r="CU10" s="34">
        <f t="shared" si="42"/>
        <v>27388.5485692</v>
      </c>
      <c r="CV10" s="34">
        <f t="shared" si="43"/>
        <v>0</v>
      </c>
      <c r="CW10" s="34">
        <f t="shared" si="44"/>
        <v>1275.7894867601999</v>
      </c>
      <c r="CX10" s="34">
        <f t="shared" si="45"/>
        <v>70392.0728243802</v>
      </c>
      <c r="CY10" s="34">
        <v>41122.734768419999</v>
      </c>
      <c r="CZ10" s="34">
        <f t="shared" si="46"/>
        <v>9129.5161897333328</v>
      </c>
      <c r="DA10" s="34">
        <f t="shared" si="47"/>
        <v>4564.7580948666664</v>
      </c>
      <c r="DB10" s="34">
        <f t="shared" si="48"/>
        <v>4564.7580948666664</v>
      </c>
      <c r="DC10" s="34">
        <f t="shared" si="49"/>
        <v>1081.0991629655334</v>
      </c>
      <c r="DD10" s="34">
        <f t="shared" si="50"/>
        <v>60462.866310852194</v>
      </c>
      <c r="DE10" s="34">
        <f t="shared" si="51"/>
        <v>591010.59650836722</v>
      </c>
    </row>
    <row r="11" spans="1:109" x14ac:dyDescent="0.25">
      <c r="A11" s="16">
        <v>3</v>
      </c>
      <c r="B11" s="16">
        <v>28906</v>
      </c>
      <c r="C11" s="32" t="s">
        <v>94</v>
      </c>
      <c r="D11" s="17" t="s">
        <v>95</v>
      </c>
      <c r="E11" s="17" t="s">
        <v>1</v>
      </c>
      <c r="F11" s="17" t="s">
        <v>92</v>
      </c>
      <c r="G11" s="16" t="s">
        <v>96</v>
      </c>
      <c r="H11" s="33">
        <v>14287.2</v>
      </c>
      <c r="I11" s="33">
        <v>1428.74</v>
      </c>
      <c r="J11" s="34">
        <v>14858.688000000002</v>
      </c>
      <c r="K11" s="34">
        <v>0</v>
      </c>
      <c r="L11" s="34">
        <f>+J11*0.1</f>
        <v>1485.8688000000002</v>
      </c>
      <c r="M11" s="34">
        <v>0</v>
      </c>
      <c r="N11" s="34">
        <v>0</v>
      </c>
      <c r="O11" s="34">
        <v>0</v>
      </c>
      <c r="P11" s="34">
        <v>0</v>
      </c>
      <c r="Q11" s="34">
        <v>1260</v>
      </c>
      <c r="R11" s="34">
        <v>674.1</v>
      </c>
      <c r="S11" s="34">
        <v>747.76</v>
      </c>
      <c r="T11" s="34">
        <v>0</v>
      </c>
      <c r="U11" s="34">
        <v>368.50000000000006</v>
      </c>
      <c r="V11" s="34">
        <v>0</v>
      </c>
      <c r="W11" s="34">
        <v>0</v>
      </c>
      <c r="X11" s="34">
        <v>0</v>
      </c>
      <c r="Y11" s="34">
        <v>0</v>
      </c>
      <c r="Z11" s="34">
        <f t="shared" ca="1" si="0"/>
        <v>1648.5679279999999</v>
      </c>
      <c r="AA11" s="34">
        <f t="shared" ca="1" si="1"/>
        <v>3297.1358559999999</v>
      </c>
      <c r="AB11" s="34">
        <f t="shared" ca="1" si="2"/>
        <v>77.579667200000003</v>
      </c>
      <c r="AC11" s="34">
        <f t="shared" ca="1" si="3"/>
        <v>19.394916800000001</v>
      </c>
      <c r="AD11" s="34">
        <f t="shared" ca="1" si="4"/>
        <v>484.87292000000002</v>
      </c>
      <c r="AE11" s="34">
        <f t="shared" ca="1" si="5"/>
        <v>193.94916799999999</v>
      </c>
      <c r="AF11" s="34">
        <f t="shared" ca="1" si="6"/>
        <v>96.974583999999993</v>
      </c>
      <c r="AG11" s="34">
        <f t="shared" ca="1" si="7"/>
        <v>96.974583999999993</v>
      </c>
      <c r="AH11" s="34">
        <f t="shared" ca="1" si="8"/>
        <v>775.79667199999994</v>
      </c>
      <c r="AI11" s="34">
        <v>1.1399999999999999</v>
      </c>
      <c r="AJ11" s="34">
        <v>4.68</v>
      </c>
      <c r="AK11" s="34"/>
      <c r="AL11" s="34">
        <v>22</v>
      </c>
      <c r="AM11" s="34">
        <v>4.1399999999999997</v>
      </c>
      <c r="AN11" s="34">
        <v>13.5</v>
      </c>
      <c r="AO11" s="34">
        <f>SUM(J11:P11)*0.5%</f>
        <v>81.722784000000019</v>
      </c>
      <c r="AP11" s="34">
        <f t="shared" ca="1" si="9"/>
        <v>0</v>
      </c>
      <c r="AQ11" s="34">
        <f t="shared" ca="1" si="10"/>
        <v>0</v>
      </c>
      <c r="AR11" s="34">
        <f t="shared" ca="1" si="11"/>
        <v>0</v>
      </c>
      <c r="AS11" s="34">
        <f t="shared" ca="1" si="12"/>
        <v>0</v>
      </c>
      <c r="AT11" s="34">
        <f t="shared" ca="1" si="13"/>
        <v>0</v>
      </c>
      <c r="AU11" s="34">
        <f t="shared" ca="1" si="14"/>
        <v>0</v>
      </c>
      <c r="AV11" s="34">
        <f t="shared" ca="1" si="15"/>
        <v>0</v>
      </c>
      <c r="AW11" s="34">
        <f t="shared" ca="1" si="16"/>
        <v>0</v>
      </c>
      <c r="AX11" s="34">
        <f t="shared" ca="1" si="17"/>
        <v>0</v>
      </c>
      <c r="AY11" s="34">
        <f t="shared" ca="1" si="18"/>
        <v>26213.345880000001</v>
      </c>
      <c r="AZ11" s="34">
        <f t="shared" si="19"/>
        <v>3394.1104399999995</v>
      </c>
      <c r="BA11" s="34">
        <v>26213.345880000001</v>
      </c>
      <c r="BB11" s="34">
        <f t="shared" si="20"/>
        <v>5238.6466666666674</v>
      </c>
      <c r="BC11" s="34">
        <v>855</v>
      </c>
      <c r="BD11" s="34">
        <f t="shared" si="21"/>
        <v>578.25764213333332</v>
      </c>
      <c r="BE11" s="34">
        <f t="shared" si="22"/>
        <v>32885.250188800004</v>
      </c>
      <c r="BF11" s="34">
        <v>26213.345880000001</v>
      </c>
      <c r="BG11" s="34">
        <f>SUM(J11:P11)/30*6</f>
        <v>3268.9113600000001</v>
      </c>
      <c r="BH11" s="34">
        <f>SUM(J11:P11)/30*10</f>
        <v>5448.1856000000007</v>
      </c>
      <c r="BI11" s="34">
        <f t="shared" si="23"/>
        <v>630.72664800000007</v>
      </c>
      <c r="BJ11" s="34">
        <f t="shared" si="24"/>
        <v>35561.169488000007</v>
      </c>
      <c r="BK11" s="34">
        <v>26213.345880000001</v>
      </c>
      <c r="BL11" s="34">
        <v>880</v>
      </c>
      <c r="BM11" s="34">
        <f t="shared" si="25"/>
        <v>473.98470880000002</v>
      </c>
      <c r="BN11" s="34">
        <f t="shared" si="26"/>
        <v>27567.3305888</v>
      </c>
      <c r="BO11" s="34">
        <v>26213.345880000001</v>
      </c>
      <c r="BP11" s="34">
        <v>1190</v>
      </c>
      <c r="BQ11" s="34">
        <v>855</v>
      </c>
      <c r="BR11" s="34">
        <f t="shared" si="27"/>
        <v>497.28470880000003</v>
      </c>
      <c r="BS11" s="34">
        <f t="shared" si="28"/>
        <v>28755.630588800002</v>
      </c>
      <c r="BT11" s="34">
        <v>26213.345880000001</v>
      </c>
      <c r="BU11" s="34">
        <v>730</v>
      </c>
      <c r="BV11" s="34">
        <f t="shared" si="29"/>
        <v>470.98470880000002</v>
      </c>
      <c r="BW11" s="34">
        <f t="shared" si="30"/>
        <v>27414.3305888</v>
      </c>
      <c r="BX11" s="34">
        <v>26213.345880000001</v>
      </c>
      <c r="BY11" s="34"/>
      <c r="BZ11" s="34">
        <f t="shared" si="31"/>
        <v>456.3847088</v>
      </c>
      <c r="CA11" s="34">
        <f t="shared" si="32"/>
        <v>26669.730588800001</v>
      </c>
      <c r="CB11" s="34">
        <v>26213.345880000001</v>
      </c>
      <c r="CC11" s="34">
        <v>855</v>
      </c>
      <c r="CD11" s="34">
        <f t="shared" si="33"/>
        <v>5448.1856000000007</v>
      </c>
      <c r="CE11" s="34">
        <f t="shared" si="34"/>
        <v>582.44842080000001</v>
      </c>
      <c r="CF11" s="34">
        <f t="shared" si="35"/>
        <v>33098.979900800005</v>
      </c>
      <c r="CG11" s="34">
        <v>26213.345880000001</v>
      </c>
      <c r="CH11" s="34"/>
      <c r="CI11" s="34">
        <f t="shared" si="36"/>
        <v>456.3847088</v>
      </c>
      <c r="CJ11" s="34">
        <f t="shared" si="37"/>
        <v>26669.730588800001</v>
      </c>
      <c r="CK11" s="34">
        <v>26213.345880000001</v>
      </c>
      <c r="CL11" s="34">
        <v>880</v>
      </c>
      <c r="CM11" s="34">
        <f t="shared" si="38"/>
        <v>473.98470880000002</v>
      </c>
      <c r="CN11" s="34">
        <f t="shared" si="39"/>
        <v>27567.3305888</v>
      </c>
      <c r="CO11" s="34">
        <v>26213.345880000001</v>
      </c>
      <c r="CP11" s="34">
        <v>855</v>
      </c>
      <c r="CQ11" s="34">
        <f t="shared" si="40"/>
        <v>473.48470880000002</v>
      </c>
      <c r="CR11" s="34">
        <f t="shared" si="41"/>
        <v>27541.8305888</v>
      </c>
      <c r="CS11" s="34">
        <v>26213.345880000001</v>
      </c>
      <c r="CT11" s="34">
        <v>605</v>
      </c>
      <c r="CU11" s="34">
        <f t="shared" si="42"/>
        <v>16344.556800000002</v>
      </c>
      <c r="CV11" s="34">
        <f t="shared" si="43"/>
        <v>0</v>
      </c>
      <c r="CW11" s="34">
        <f t="shared" si="44"/>
        <v>795.3758448000001</v>
      </c>
      <c r="CX11" s="34">
        <f t="shared" si="45"/>
        <v>43958.2785248</v>
      </c>
      <c r="CY11" s="34">
        <v>26213.345880000001</v>
      </c>
      <c r="CZ11" s="34">
        <f t="shared" si="46"/>
        <v>5448.1856000000007</v>
      </c>
      <c r="DA11" s="34">
        <f t="shared" si="47"/>
        <v>2724.0928000000004</v>
      </c>
      <c r="DB11" s="34">
        <f t="shared" si="48"/>
        <v>2724.0928000000004</v>
      </c>
      <c r="DC11" s="34">
        <f t="shared" si="49"/>
        <v>674.31213280000009</v>
      </c>
      <c r="DD11" s="34">
        <f t="shared" si="50"/>
        <v>37784.0292128</v>
      </c>
      <c r="DE11" s="34">
        <f t="shared" si="51"/>
        <v>375473.62143679999</v>
      </c>
    </row>
    <row r="12" spans="1:109" x14ac:dyDescent="0.25">
      <c r="A12" s="16">
        <v>4</v>
      </c>
      <c r="B12" s="16">
        <v>6117</v>
      </c>
      <c r="C12" s="32" t="s">
        <v>97</v>
      </c>
      <c r="D12" s="17" t="s">
        <v>98</v>
      </c>
      <c r="E12" s="17" t="s">
        <v>99</v>
      </c>
      <c r="F12" s="17" t="s">
        <v>88</v>
      </c>
      <c r="G12" s="16" t="s">
        <v>100</v>
      </c>
      <c r="H12" s="33">
        <v>19330.97</v>
      </c>
      <c r="I12" s="33">
        <v>5799.26</v>
      </c>
      <c r="J12" s="34">
        <v>19330.971428000001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f>+J12*0.3</f>
        <v>5799.2914283999999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5000</v>
      </c>
      <c r="X12" s="34">
        <v>0</v>
      </c>
      <c r="Y12" s="34">
        <v>0</v>
      </c>
      <c r="Z12" s="34">
        <f t="shared" ca="1" si="0"/>
        <v>2561.0723427940002</v>
      </c>
      <c r="AA12" s="34">
        <f t="shared" ca="1" si="1"/>
        <v>5122.1446855880004</v>
      </c>
      <c r="AB12" s="34">
        <f t="shared" ca="1" si="2"/>
        <v>120.52105142560001</v>
      </c>
      <c r="AC12" s="34">
        <f t="shared" ca="1" si="3"/>
        <v>30.130262856400002</v>
      </c>
      <c r="AD12" s="34">
        <f t="shared" ca="1" si="4"/>
        <v>753.25657141000011</v>
      </c>
      <c r="AE12" s="34">
        <f t="shared" ca="1" si="5"/>
        <v>301.30262856400003</v>
      </c>
      <c r="AF12" s="34">
        <f t="shared" ca="1" si="6"/>
        <v>150.65131428200002</v>
      </c>
      <c r="AG12" s="34">
        <f t="shared" ca="1" si="7"/>
        <v>150.65131428200002</v>
      </c>
      <c r="AH12" s="34">
        <f t="shared" ca="1" si="8"/>
        <v>1205.2105142560001</v>
      </c>
      <c r="AI12" s="34">
        <v>1.1399999999999999</v>
      </c>
      <c r="AJ12" s="34">
        <v>4.68</v>
      </c>
      <c r="AK12" s="34">
        <v>1919.84</v>
      </c>
      <c r="AL12" s="34">
        <v>22</v>
      </c>
      <c r="AM12" s="34">
        <v>4.1399999999999997</v>
      </c>
      <c r="AN12" s="34"/>
      <c r="AO12" s="34"/>
      <c r="AP12" s="34">
        <f t="shared" ca="1" si="9"/>
        <v>0</v>
      </c>
      <c r="AQ12" s="34">
        <f t="shared" ca="1" si="10"/>
        <v>0</v>
      </c>
      <c r="AR12" s="34">
        <f t="shared" ca="1" si="11"/>
        <v>0</v>
      </c>
      <c r="AS12" s="34">
        <f t="shared" ca="1" si="12"/>
        <v>0</v>
      </c>
      <c r="AT12" s="34">
        <f t="shared" ca="1" si="13"/>
        <v>0</v>
      </c>
      <c r="AU12" s="34">
        <f t="shared" ca="1" si="14"/>
        <v>0</v>
      </c>
      <c r="AV12" s="34">
        <f t="shared" ca="1" si="15"/>
        <v>0</v>
      </c>
      <c r="AW12" s="34">
        <f t="shared" ca="1" si="16"/>
        <v>0</v>
      </c>
      <c r="AX12" s="34">
        <f t="shared" ca="1" si="17"/>
        <v>0</v>
      </c>
      <c r="AY12" s="34">
        <f t="shared" ca="1" si="18"/>
        <v>42477.003541857994</v>
      </c>
      <c r="AZ12" s="34">
        <f t="shared" si="19"/>
        <v>5272.7959998699998</v>
      </c>
      <c r="BA12" s="34">
        <v>42477.003541857994</v>
      </c>
      <c r="BB12" s="34">
        <f t="shared" si="20"/>
        <v>8376.7433333333356</v>
      </c>
      <c r="BC12" s="34"/>
      <c r="BD12" s="34">
        <f t="shared" si="21"/>
        <v>911.61901750642653</v>
      </c>
      <c r="BE12" s="34">
        <f t="shared" si="22"/>
        <v>51765.365892697751</v>
      </c>
      <c r="BF12" s="34">
        <v>42477.003541857994</v>
      </c>
      <c r="BG12" s="34"/>
      <c r="BH12" s="34"/>
      <c r="BI12" s="34">
        <f t="shared" si="23"/>
        <v>744.08415083975979</v>
      </c>
      <c r="BJ12" s="34">
        <f t="shared" si="24"/>
        <v>43221.087692697751</v>
      </c>
      <c r="BK12" s="34">
        <v>42477.003541857994</v>
      </c>
      <c r="BL12" s="34"/>
      <c r="BM12" s="34">
        <f t="shared" si="25"/>
        <v>744.08415083975979</v>
      </c>
      <c r="BN12" s="34">
        <f t="shared" si="26"/>
        <v>43221.087692697751</v>
      </c>
      <c r="BO12" s="34">
        <v>42477.003541857994</v>
      </c>
      <c r="BP12" s="34"/>
      <c r="BQ12" s="34"/>
      <c r="BR12" s="34">
        <f t="shared" si="27"/>
        <v>744.08415083975979</v>
      </c>
      <c r="BS12" s="34">
        <f t="shared" si="28"/>
        <v>43221.087692697751</v>
      </c>
      <c r="BT12" s="34">
        <v>42477.003541857994</v>
      </c>
      <c r="BU12" s="34"/>
      <c r="BV12" s="34">
        <f t="shared" si="29"/>
        <v>744.08415083975979</v>
      </c>
      <c r="BW12" s="34">
        <f t="shared" si="30"/>
        <v>43221.087692697751</v>
      </c>
      <c r="BX12" s="34">
        <v>42477.003541857994</v>
      </c>
      <c r="BY12" s="34"/>
      <c r="BZ12" s="34">
        <f t="shared" si="31"/>
        <v>744.08415083975979</v>
      </c>
      <c r="CA12" s="34">
        <f t="shared" si="32"/>
        <v>43221.087692697751</v>
      </c>
      <c r="CB12" s="34">
        <v>42477.003541857994</v>
      </c>
      <c r="CC12" s="34"/>
      <c r="CD12" s="34">
        <f t="shared" si="33"/>
        <v>8376.7542854666663</v>
      </c>
      <c r="CE12" s="34">
        <f t="shared" si="34"/>
        <v>911.61923654909322</v>
      </c>
      <c r="CF12" s="34">
        <f t="shared" si="35"/>
        <v>51765.377063873755</v>
      </c>
      <c r="CG12" s="34">
        <v>42477.003541857994</v>
      </c>
      <c r="CH12" s="34"/>
      <c r="CI12" s="34">
        <f t="shared" si="36"/>
        <v>744.08415083975979</v>
      </c>
      <c r="CJ12" s="34">
        <f t="shared" si="37"/>
        <v>43221.087692697751</v>
      </c>
      <c r="CK12" s="34">
        <v>42477.003541857994</v>
      </c>
      <c r="CL12" s="34"/>
      <c r="CM12" s="34">
        <f t="shared" si="38"/>
        <v>744.08415083975979</v>
      </c>
      <c r="CN12" s="34">
        <f t="shared" si="39"/>
        <v>43221.087692697751</v>
      </c>
      <c r="CO12" s="34">
        <v>42477.003541857994</v>
      </c>
      <c r="CP12" s="34"/>
      <c r="CQ12" s="34">
        <f t="shared" si="40"/>
        <v>744.08415083975979</v>
      </c>
      <c r="CR12" s="34">
        <f t="shared" si="41"/>
        <v>43221.087692697751</v>
      </c>
      <c r="CS12" s="34">
        <v>42477.003541857994</v>
      </c>
      <c r="CT12" s="34"/>
      <c r="CU12" s="34">
        <f t="shared" si="42"/>
        <v>25130.262856400001</v>
      </c>
      <c r="CV12" s="34">
        <f t="shared" si="43"/>
        <v>8333.3333333333321</v>
      </c>
      <c r="CW12" s="34">
        <f t="shared" si="44"/>
        <v>1413.3560746344267</v>
      </c>
      <c r="CX12" s="34">
        <f t="shared" si="45"/>
        <v>77353.955806225757</v>
      </c>
      <c r="CY12" s="34">
        <v>42477.003541857994</v>
      </c>
      <c r="CZ12" s="34">
        <f t="shared" si="46"/>
        <v>8376.7542854666663</v>
      </c>
      <c r="DA12" s="34">
        <f t="shared" si="47"/>
        <v>4188.3771427333331</v>
      </c>
      <c r="DB12" s="34">
        <f t="shared" si="48"/>
        <v>4188.3771427333331</v>
      </c>
      <c r="DC12" s="34">
        <f t="shared" si="49"/>
        <v>1079.1543222584266</v>
      </c>
      <c r="DD12" s="34">
        <f t="shared" si="50"/>
        <v>60309.666435049759</v>
      </c>
      <c r="DE12" s="34">
        <f t="shared" si="51"/>
        <v>586963.06673942902</v>
      </c>
    </row>
    <row r="13" spans="1:109" x14ac:dyDescent="0.25">
      <c r="A13" s="16">
        <v>5</v>
      </c>
      <c r="B13" s="16">
        <v>28913</v>
      </c>
      <c r="C13" s="32" t="s">
        <v>101</v>
      </c>
      <c r="D13" s="17" t="s">
        <v>102</v>
      </c>
      <c r="E13" s="17" t="s">
        <v>103</v>
      </c>
      <c r="F13" s="17" t="s">
        <v>92</v>
      </c>
      <c r="G13" s="16" t="s">
        <v>104</v>
      </c>
      <c r="H13" s="33">
        <v>24388.97</v>
      </c>
      <c r="I13" s="33">
        <v>2438.91</v>
      </c>
      <c r="J13" s="34">
        <v>25364.530285120003</v>
      </c>
      <c r="K13" s="34">
        <v>0</v>
      </c>
      <c r="L13" s="34">
        <f>+J13*0.1</f>
        <v>2536.4530285120004</v>
      </c>
      <c r="M13" s="34">
        <v>0</v>
      </c>
      <c r="N13" s="34">
        <v>0</v>
      </c>
      <c r="O13" s="34">
        <v>0</v>
      </c>
      <c r="P13" s="34">
        <v>0</v>
      </c>
      <c r="Q13" s="34">
        <v>1260</v>
      </c>
      <c r="R13" s="34">
        <v>674.1</v>
      </c>
      <c r="S13" s="34">
        <v>747.76</v>
      </c>
      <c r="T13" s="34">
        <f>+J13*0.15</f>
        <v>3804.6795427680004</v>
      </c>
      <c r="U13" s="34">
        <v>368.50000000000006</v>
      </c>
      <c r="V13" s="34">
        <v>0</v>
      </c>
      <c r="W13" s="34">
        <v>3500</v>
      </c>
      <c r="X13" s="34">
        <v>0</v>
      </c>
      <c r="Y13" s="34">
        <v>0</v>
      </c>
      <c r="Z13" s="34">
        <f t="shared" ca="1" si="0"/>
        <v>3251.7619427940003</v>
      </c>
      <c r="AA13" s="34">
        <f t="shared" ca="1" si="1"/>
        <v>6503.5238855880007</v>
      </c>
      <c r="AB13" s="34">
        <f t="shared" ca="1" si="2"/>
        <v>153.02409142560001</v>
      </c>
      <c r="AC13" s="34">
        <f t="shared" ca="1" si="3"/>
        <v>38.256022856400001</v>
      </c>
      <c r="AD13" s="34">
        <f t="shared" ca="1" si="4"/>
        <v>956.40057141</v>
      </c>
      <c r="AE13" s="34">
        <f t="shared" ca="1" si="5"/>
        <v>382.560228564</v>
      </c>
      <c r="AF13" s="34">
        <f t="shared" ca="1" si="6"/>
        <v>191.280114282</v>
      </c>
      <c r="AG13" s="34">
        <f t="shared" ca="1" si="7"/>
        <v>191.280114282</v>
      </c>
      <c r="AH13" s="34">
        <f t="shared" ca="1" si="8"/>
        <v>1530.240914256</v>
      </c>
      <c r="AI13" s="34">
        <v>1.1399999999999999</v>
      </c>
      <c r="AJ13" s="34">
        <v>4.68</v>
      </c>
      <c r="AK13" s="34"/>
      <c r="AL13" s="34">
        <v>22</v>
      </c>
      <c r="AM13" s="34">
        <v>4.1399999999999997</v>
      </c>
      <c r="AN13" s="34">
        <v>13.5</v>
      </c>
      <c r="AO13" s="34">
        <f>SUM(J13:P13)*0.5%</f>
        <v>139.50491656816004</v>
      </c>
      <c r="AP13" s="34">
        <f t="shared" ca="1" si="9"/>
        <v>0</v>
      </c>
      <c r="AQ13" s="34">
        <f t="shared" ca="1" si="10"/>
        <v>0</v>
      </c>
      <c r="AR13" s="34">
        <f t="shared" ca="1" si="11"/>
        <v>0</v>
      </c>
      <c r="AS13" s="34">
        <f t="shared" ca="1" si="12"/>
        <v>0</v>
      </c>
      <c r="AT13" s="34">
        <f t="shared" ca="1" si="13"/>
        <v>0</v>
      </c>
      <c r="AU13" s="34">
        <f t="shared" ca="1" si="14"/>
        <v>0</v>
      </c>
      <c r="AV13" s="34">
        <f t="shared" ca="1" si="15"/>
        <v>0</v>
      </c>
      <c r="AW13" s="34">
        <f t="shared" ca="1" si="16"/>
        <v>0</v>
      </c>
      <c r="AX13" s="34">
        <f t="shared" ca="1" si="17"/>
        <v>0</v>
      </c>
      <c r="AY13" s="34">
        <f t="shared" ca="1" si="18"/>
        <v>51639.315658426167</v>
      </c>
      <c r="AZ13" s="34">
        <f t="shared" si="19"/>
        <v>6694.8039998699996</v>
      </c>
      <c r="BA13" s="34">
        <v>51639.315658426167</v>
      </c>
      <c r="BB13" s="34">
        <f t="shared" si="20"/>
        <v>8942.626666666667</v>
      </c>
      <c r="BC13" s="34">
        <v>855</v>
      </c>
      <c r="BD13" s="34">
        <f t="shared" si="21"/>
        <v>1094.8427665044569</v>
      </c>
      <c r="BE13" s="34">
        <f t="shared" si="22"/>
        <v>62531.785091597296</v>
      </c>
      <c r="BF13" s="34">
        <v>51639.315658426167</v>
      </c>
      <c r="BG13" s="34">
        <f>SUM(J13:P13)/30*6</f>
        <v>5580.196662726401</v>
      </c>
      <c r="BH13" s="34">
        <f>SUM(J13:P13)/30*10</f>
        <v>9300.3277712106683</v>
      </c>
      <c r="BI13" s="34">
        <f t="shared" si="23"/>
        <v>1196.5007218498647</v>
      </c>
      <c r="BJ13" s="34">
        <f t="shared" si="24"/>
        <v>67716.340814213094</v>
      </c>
      <c r="BK13" s="34">
        <v>51639.315658426167</v>
      </c>
      <c r="BL13" s="34">
        <v>880</v>
      </c>
      <c r="BM13" s="34">
        <f t="shared" si="25"/>
        <v>916.49023317112346</v>
      </c>
      <c r="BN13" s="34">
        <f t="shared" si="26"/>
        <v>53435.805891597287</v>
      </c>
      <c r="BO13" s="34">
        <v>51639.315658426167</v>
      </c>
      <c r="BP13" s="34">
        <v>1190</v>
      </c>
      <c r="BQ13" s="34">
        <v>855</v>
      </c>
      <c r="BR13" s="34">
        <f t="shared" si="27"/>
        <v>939.79023317112342</v>
      </c>
      <c r="BS13" s="34">
        <f t="shared" si="28"/>
        <v>54624.10589159729</v>
      </c>
      <c r="BT13" s="34">
        <v>51639.315658426167</v>
      </c>
      <c r="BU13" s="34">
        <v>730</v>
      </c>
      <c r="BV13" s="34">
        <f t="shared" si="29"/>
        <v>913.49023317112346</v>
      </c>
      <c r="BW13" s="34">
        <f t="shared" si="30"/>
        <v>53282.805891597287</v>
      </c>
      <c r="BX13" s="34">
        <v>51639.315658426167</v>
      </c>
      <c r="BY13" s="34">
        <v>750</v>
      </c>
      <c r="BZ13" s="34">
        <f t="shared" si="31"/>
        <v>913.89023317112344</v>
      </c>
      <c r="CA13" s="34">
        <f t="shared" si="32"/>
        <v>53303.205891597288</v>
      </c>
      <c r="CB13" s="34">
        <v>51639.315658426167</v>
      </c>
      <c r="CC13" s="34">
        <v>855</v>
      </c>
      <c r="CD13" s="34">
        <f t="shared" si="33"/>
        <v>9300.3277712106683</v>
      </c>
      <c r="CE13" s="34">
        <f t="shared" si="34"/>
        <v>1101.996788595337</v>
      </c>
      <c r="CF13" s="34">
        <f t="shared" si="35"/>
        <v>62896.640218232176</v>
      </c>
      <c r="CG13" s="34">
        <v>51639.315658426167</v>
      </c>
      <c r="CH13" s="34">
        <v>1335</v>
      </c>
      <c r="CI13" s="34">
        <f t="shared" si="36"/>
        <v>925.59023317112337</v>
      </c>
      <c r="CJ13" s="34">
        <f t="shared" si="37"/>
        <v>53899.905891597293</v>
      </c>
      <c r="CK13" s="34">
        <v>51639.315658426167</v>
      </c>
      <c r="CL13" s="34">
        <v>880</v>
      </c>
      <c r="CM13" s="34">
        <f t="shared" si="38"/>
        <v>916.49023317112346</v>
      </c>
      <c r="CN13" s="34">
        <f t="shared" si="39"/>
        <v>53435.805891597287</v>
      </c>
      <c r="CO13" s="34">
        <v>51639.315658426167</v>
      </c>
      <c r="CP13" s="34">
        <v>855</v>
      </c>
      <c r="CQ13" s="34">
        <f t="shared" si="40"/>
        <v>915.99023317112346</v>
      </c>
      <c r="CR13" s="34">
        <f t="shared" si="41"/>
        <v>53410.305891597287</v>
      </c>
      <c r="CS13" s="34">
        <v>51639.315658426167</v>
      </c>
      <c r="CT13" s="34">
        <v>605</v>
      </c>
      <c r="CU13" s="34">
        <f t="shared" si="42"/>
        <v>27900.983313632005</v>
      </c>
      <c r="CV13" s="34">
        <f t="shared" si="43"/>
        <v>5833.3333333333339</v>
      </c>
      <c r="CW13" s="34">
        <f t="shared" si="44"/>
        <v>1585.67656611043</v>
      </c>
      <c r="CX13" s="34">
        <f t="shared" si="45"/>
        <v>87564.308871501926</v>
      </c>
      <c r="CY13" s="34">
        <v>51639.315658426167</v>
      </c>
      <c r="CZ13" s="34">
        <f t="shared" si="46"/>
        <v>9300.3277712106683</v>
      </c>
      <c r="DA13" s="34">
        <f t="shared" si="47"/>
        <v>4650.1638856053341</v>
      </c>
      <c r="DB13" s="34">
        <f t="shared" si="48"/>
        <v>4650.1638856053341</v>
      </c>
      <c r="DC13" s="34">
        <f t="shared" si="49"/>
        <v>1270.9033440195501</v>
      </c>
      <c r="DD13" s="34">
        <f t="shared" si="50"/>
        <v>71510.874544867052</v>
      </c>
      <c r="DE13" s="34">
        <f t="shared" si="51"/>
        <v>727611.89078159258</v>
      </c>
    </row>
    <row r="14" spans="1:109" x14ac:dyDescent="0.25">
      <c r="A14" s="16">
        <v>6</v>
      </c>
      <c r="B14" s="16">
        <v>12641</v>
      </c>
      <c r="C14" s="32" t="s">
        <v>105</v>
      </c>
      <c r="D14" s="17" t="s">
        <v>106</v>
      </c>
      <c r="E14" s="17" t="s">
        <v>107</v>
      </c>
      <c r="F14" s="17" t="s">
        <v>92</v>
      </c>
      <c r="G14" s="16" t="s">
        <v>93</v>
      </c>
      <c r="H14" s="33">
        <v>21068.11</v>
      </c>
      <c r="I14" s="33">
        <v>5267.03</v>
      </c>
      <c r="J14" s="34">
        <v>21910.838855360002</v>
      </c>
      <c r="K14" s="34">
        <v>0</v>
      </c>
      <c r="L14" s="34">
        <v>0</v>
      </c>
      <c r="M14" s="34">
        <v>0</v>
      </c>
      <c r="N14" s="34">
        <v>0</v>
      </c>
      <c r="O14" s="34">
        <f>+J14*0.25</f>
        <v>5477.7097138400004</v>
      </c>
      <c r="P14" s="34">
        <v>0</v>
      </c>
      <c r="Q14" s="34">
        <v>1260</v>
      </c>
      <c r="R14" s="34">
        <v>674.1</v>
      </c>
      <c r="S14" s="34">
        <v>747.76</v>
      </c>
      <c r="T14" s="34">
        <v>0</v>
      </c>
      <c r="U14" s="34">
        <v>368.50000000000006</v>
      </c>
      <c r="V14" s="34">
        <v>0</v>
      </c>
      <c r="W14" s="34">
        <v>0</v>
      </c>
      <c r="X14" s="34">
        <v>0</v>
      </c>
      <c r="Y14" s="34">
        <v>0</v>
      </c>
      <c r="Z14" s="34">
        <f t="shared" ca="1" si="0"/>
        <v>2587.3072283819997</v>
      </c>
      <c r="AA14" s="34">
        <f t="shared" ca="1" si="1"/>
        <v>5174.6144567639994</v>
      </c>
      <c r="AB14" s="34">
        <f t="shared" ca="1" si="2"/>
        <v>121.7556342768</v>
      </c>
      <c r="AC14" s="34">
        <f t="shared" ca="1" si="3"/>
        <v>30.438908569199999</v>
      </c>
      <c r="AD14" s="34">
        <f t="shared" ca="1" si="4"/>
        <v>760.97271422999995</v>
      </c>
      <c r="AE14" s="34">
        <f t="shared" ca="1" si="5"/>
        <v>304.38908569199998</v>
      </c>
      <c r="AF14" s="34">
        <f t="shared" ca="1" si="6"/>
        <v>152.19454284599999</v>
      </c>
      <c r="AG14" s="34">
        <f t="shared" ca="1" si="7"/>
        <v>152.19454284599999</v>
      </c>
      <c r="AH14" s="34">
        <f t="shared" ca="1" si="8"/>
        <v>1217.5563427679999</v>
      </c>
      <c r="AI14" s="34">
        <v>1.1399999999999999</v>
      </c>
      <c r="AJ14" s="34">
        <v>4.68</v>
      </c>
      <c r="AK14" s="34"/>
      <c r="AL14" s="34">
        <v>22</v>
      </c>
      <c r="AM14" s="34">
        <v>4.1399999999999997</v>
      </c>
      <c r="AN14" s="34">
        <v>13.5</v>
      </c>
      <c r="AO14" s="34">
        <f>SUM(J14:P14)*0.5%</f>
        <v>136.94274284600002</v>
      </c>
      <c r="AP14" s="34">
        <f t="shared" ca="1" si="9"/>
        <v>0</v>
      </c>
      <c r="AQ14" s="34">
        <f t="shared" ca="1" si="10"/>
        <v>0</v>
      </c>
      <c r="AR14" s="34">
        <f t="shared" ca="1" si="11"/>
        <v>0</v>
      </c>
      <c r="AS14" s="34">
        <f t="shared" ca="1" si="12"/>
        <v>0</v>
      </c>
      <c r="AT14" s="34">
        <f t="shared" ca="1" si="13"/>
        <v>0</v>
      </c>
      <c r="AU14" s="34">
        <f t="shared" ca="1" si="14"/>
        <v>0</v>
      </c>
      <c r="AV14" s="34">
        <f t="shared" ca="1" si="15"/>
        <v>0</v>
      </c>
      <c r="AW14" s="34">
        <f t="shared" ca="1" si="16"/>
        <v>0</v>
      </c>
      <c r="AX14" s="34">
        <f t="shared" ca="1" si="17"/>
        <v>0</v>
      </c>
      <c r="AY14" s="34">
        <f t="shared" ca="1" si="18"/>
        <v>41122.734768419999</v>
      </c>
      <c r="AZ14" s="34">
        <f t="shared" si="19"/>
        <v>5326.8089996099989</v>
      </c>
      <c r="BA14" s="34">
        <v>41122.734768419999</v>
      </c>
      <c r="BB14" s="34">
        <f t="shared" si="20"/>
        <v>8778.3799999999992</v>
      </c>
      <c r="BC14" s="34">
        <v>855</v>
      </c>
      <c r="BD14" s="34">
        <f t="shared" si="21"/>
        <v>908.58611537619993</v>
      </c>
      <c r="BE14" s="34">
        <f t="shared" si="22"/>
        <v>51664.700883796198</v>
      </c>
      <c r="BF14" s="34">
        <v>41122.734768419999</v>
      </c>
      <c r="BG14" s="34">
        <f>SUM(J14:P14)/30*6</f>
        <v>5477.7097138400004</v>
      </c>
      <c r="BH14" s="34">
        <f>SUM(J14:P14)/30*10</f>
        <v>9129.5161897333328</v>
      </c>
      <c r="BI14" s="34">
        <f t="shared" si="23"/>
        <v>1008.0630334476667</v>
      </c>
      <c r="BJ14" s="34">
        <f t="shared" si="24"/>
        <v>56738.023705440995</v>
      </c>
      <c r="BK14" s="34">
        <v>41122.734768419999</v>
      </c>
      <c r="BL14" s="34">
        <v>880</v>
      </c>
      <c r="BM14" s="34">
        <f t="shared" si="25"/>
        <v>733.51851537620007</v>
      </c>
      <c r="BN14" s="34">
        <f t="shared" si="26"/>
        <v>42736.253283796199</v>
      </c>
      <c r="BO14" s="34">
        <v>41122.734768419999</v>
      </c>
      <c r="BP14" s="34">
        <v>1190</v>
      </c>
      <c r="BQ14" s="34">
        <v>855</v>
      </c>
      <c r="BR14" s="34">
        <f t="shared" si="27"/>
        <v>756.81851537620014</v>
      </c>
      <c r="BS14" s="34">
        <f t="shared" si="28"/>
        <v>43924.553283796202</v>
      </c>
      <c r="BT14" s="34">
        <v>41122.734768419999</v>
      </c>
      <c r="BU14" s="34">
        <v>730</v>
      </c>
      <c r="BV14" s="34">
        <f t="shared" si="29"/>
        <v>730.51851537620007</v>
      </c>
      <c r="BW14" s="34">
        <f t="shared" si="30"/>
        <v>42583.253283796199</v>
      </c>
      <c r="BX14" s="34">
        <v>41122.734768419999</v>
      </c>
      <c r="BY14" s="34"/>
      <c r="BZ14" s="34">
        <f t="shared" si="31"/>
        <v>715.91851537620005</v>
      </c>
      <c r="CA14" s="34">
        <f t="shared" si="32"/>
        <v>41838.6532837962</v>
      </c>
      <c r="CB14" s="34">
        <v>41122.734768419999</v>
      </c>
      <c r="CC14" s="34">
        <v>855</v>
      </c>
      <c r="CD14" s="34">
        <f t="shared" si="33"/>
        <v>9129.5161897333328</v>
      </c>
      <c r="CE14" s="34">
        <f t="shared" si="34"/>
        <v>915.60883917086676</v>
      </c>
      <c r="CF14" s="34">
        <f t="shared" si="35"/>
        <v>52022.859797324199</v>
      </c>
      <c r="CG14" s="34">
        <v>41122.734768419999</v>
      </c>
      <c r="CH14" s="34">
        <v>1335</v>
      </c>
      <c r="CI14" s="34">
        <f t="shared" si="36"/>
        <v>742.61851537620009</v>
      </c>
      <c r="CJ14" s="34">
        <f t="shared" si="37"/>
        <v>43200.353283796198</v>
      </c>
      <c r="CK14" s="34">
        <v>41122.734768419999</v>
      </c>
      <c r="CL14" s="34">
        <v>880</v>
      </c>
      <c r="CM14" s="34">
        <f t="shared" si="38"/>
        <v>733.51851537620007</v>
      </c>
      <c r="CN14" s="34">
        <f t="shared" si="39"/>
        <v>42736.253283796199</v>
      </c>
      <c r="CO14" s="34">
        <v>41122.734768419999</v>
      </c>
      <c r="CP14" s="34">
        <v>855</v>
      </c>
      <c r="CQ14" s="34">
        <f t="shared" si="40"/>
        <v>733.01851537620007</v>
      </c>
      <c r="CR14" s="34">
        <f t="shared" si="41"/>
        <v>42710.753283796199</v>
      </c>
      <c r="CS14" s="34">
        <v>41122.734768419999</v>
      </c>
      <c r="CT14" s="34">
        <v>605</v>
      </c>
      <c r="CU14" s="34">
        <f t="shared" si="42"/>
        <v>27388.5485692</v>
      </c>
      <c r="CV14" s="34">
        <f t="shared" si="43"/>
        <v>0</v>
      </c>
      <c r="CW14" s="34">
        <f t="shared" si="44"/>
        <v>1275.7894867601999</v>
      </c>
      <c r="CX14" s="34">
        <f t="shared" si="45"/>
        <v>70392.0728243802</v>
      </c>
      <c r="CY14" s="34">
        <v>41122.734768419999</v>
      </c>
      <c r="CZ14" s="34">
        <f t="shared" si="46"/>
        <v>9129.5161897333328</v>
      </c>
      <c r="DA14" s="34">
        <f t="shared" si="47"/>
        <v>4564.7580948666664</v>
      </c>
      <c r="DB14" s="34">
        <f t="shared" si="48"/>
        <v>4564.7580948666664</v>
      </c>
      <c r="DC14" s="34">
        <f t="shared" si="49"/>
        <v>1081.0991629655334</v>
      </c>
      <c r="DD14" s="34">
        <f t="shared" si="50"/>
        <v>60462.866310852194</v>
      </c>
      <c r="DE14" s="34">
        <f t="shared" si="51"/>
        <v>591010.59650836722</v>
      </c>
    </row>
    <row r="15" spans="1:109" x14ac:dyDescent="0.25">
      <c r="A15" s="16">
        <v>7</v>
      </c>
      <c r="B15" s="16">
        <v>28903</v>
      </c>
      <c r="C15" s="35" t="s">
        <v>108</v>
      </c>
      <c r="D15" s="17" t="s">
        <v>109</v>
      </c>
      <c r="E15" s="17" t="s">
        <v>103</v>
      </c>
      <c r="F15" s="17" t="s">
        <v>88</v>
      </c>
      <c r="G15" s="16" t="s">
        <v>89</v>
      </c>
      <c r="H15" s="33">
        <v>45405.37</v>
      </c>
      <c r="I15" s="33">
        <v>0</v>
      </c>
      <c r="J15" s="34">
        <v>45405.371427999999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19600</v>
      </c>
      <c r="Z15" s="34">
        <f t="shared" ca="1" si="0"/>
        <v>3859.4565713800002</v>
      </c>
      <c r="AA15" s="34">
        <f t="shared" ca="1" si="1"/>
        <v>7718.9131427600005</v>
      </c>
      <c r="AB15" s="34">
        <f t="shared" ca="1" si="2"/>
        <v>181.62148571200001</v>
      </c>
      <c r="AC15" s="34">
        <f t="shared" ca="1" si="3"/>
        <v>45.405371428000002</v>
      </c>
      <c r="AD15" s="34">
        <f t="shared" ca="1" si="4"/>
        <v>1135.1342857</v>
      </c>
      <c r="AE15" s="34">
        <f t="shared" ca="1" si="5"/>
        <v>454.05371428000001</v>
      </c>
      <c r="AF15" s="34">
        <f t="shared" ca="1" si="6"/>
        <v>227.02685714</v>
      </c>
      <c r="AG15" s="34">
        <f t="shared" ca="1" si="7"/>
        <v>227.02685714</v>
      </c>
      <c r="AH15" s="34">
        <f t="shared" ca="1" si="8"/>
        <v>1816.21485712</v>
      </c>
      <c r="AI15" s="34">
        <v>1.1399999999999999</v>
      </c>
      <c r="AJ15" s="34">
        <v>4.68</v>
      </c>
      <c r="AK15" s="34">
        <v>1919.84</v>
      </c>
      <c r="AL15" s="34">
        <v>22</v>
      </c>
      <c r="AM15" s="34">
        <v>4.1399999999999997</v>
      </c>
      <c r="AN15" s="34"/>
      <c r="AO15" s="34"/>
      <c r="AP15" s="34">
        <f t="shared" ca="1" si="9"/>
        <v>1666.0000000000002</v>
      </c>
      <c r="AQ15" s="34">
        <f t="shared" ca="1" si="10"/>
        <v>3332.0000000000005</v>
      </c>
      <c r="AR15" s="34">
        <f t="shared" ca="1" si="11"/>
        <v>78.400000000000006</v>
      </c>
      <c r="AS15" s="34">
        <f t="shared" ca="1" si="12"/>
        <v>19.600000000000001</v>
      </c>
      <c r="AT15" s="34">
        <f t="shared" ca="1" si="13"/>
        <v>490</v>
      </c>
      <c r="AU15" s="34">
        <f t="shared" ca="1" si="14"/>
        <v>196</v>
      </c>
      <c r="AV15" s="34">
        <f t="shared" ca="1" si="15"/>
        <v>98</v>
      </c>
      <c r="AW15" s="34">
        <f t="shared" ca="1" si="16"/>
        <v>98</v>
      </c>
      <c r="AX15" s="34">
        <f t="shared" ca="1" si="17"/>
        <v>784</v>
      </c>
      <c r="AY15" s="34">
        <f t="shared" ca="1" si="18"/>
        <v>89384.024570659982</v>
      </c>
      <c r="AZ15" s="34">
        <f t="shared" si="19"/>
        <v>7945.9399998999988</v>
      </c>
      <c r="BA15" s="34">
        <v>89384.024570659982</v>
      </c>
      <c r="BB15" s="34">
        <f t="shared" si="20"/>
        <v>15135.123333333333</v>
      </c>
      <c r="BC15" s="34"/>
      <c r="BD15" s="34">
        <f t="shared" si="21"/>
        <v>1931.4641580818663</v>
      </c>
      <c r="BE15" s="34">
        <f t="shared" si="22"/>
        <v>106450.61206207519</v>
      </c>
      <c r="BF15" s="34">
        <v>89384.024570659982</v>
      </c>
      <c r="BG15" s="34"/>
      <c r="BH15" s="34"/>
      <c r="BI15" s="34">
        <f t="shared" si="23"/>
        <v>1628.7616914151997</v>
      </c>
      <c r="BJ15" s="34">
        <f t="shared" si="24"/>
        <v>91012.786262075184</v>
      </c>
      <c r="BK15" s="34">
        <v>89384.024570659982</v>
      </c>
      <c r="BL15" s="34"/>
      <c r="BM15" s="34">
        <f t="shared" si="25"/>
        <v>1628.7616914151997</v>
      </c>
      <c r="BN15" s="34">
        <f t="shared" si="26"/>
        <v>91012.786262075184</v>
      </c>
      <c r="BO15" s="34">
        <v>89384.024570659982</v>
      </c>
      <c r="BP15" s="34"/>
      <c r="BQ15" s="34"/>
      <c r="BR15" s="34">
        <f t="shared" si="27"/>
        <v>1628.7616914151997</v>
      </c>
      <c r="BS15" s="34">
        <f t="shared" si="28"/>
        <v>91012.786262075184</v>
      </c>
      <c r="BT15" s="34">
        <v>89384.024570659982</v>
      </c>
      <c r="BU15" s="34"/>
      <c r="BV15" s="34">
        <f t="shared" si="29"/>
        <v>1628.7616914151997</v>
      </c>
      <c r="BW15" s="34">
        <f t="shared" si="30"/>
        <v>91012.786262075184</v>
      </c>
      <c r="BX15" s="34">
        <v>89384.024570659982</v>
      </c>
      <c r="BY15" s="34"/>
      <c r="BZ15" s="34">
        <f t="shared" si="31"/>
        <v>1628.7616914151997</v>
      </c>
      <c r="CA15" s="34">
        <f t="shared" si="32"/>
        <v>91012.786262075184</v>
      </c>
      <c r="CB15" s="34">
        <v>89384.024570659982</v>
      </c>
      <c r="CC15" s="34"/>
      <c r="CD15" s="34">
        <f t="shared" si="33"/>
        <v>15135.123809333334</v>
      </c>
      <c r="CE15" s="34">
        <f t="shared" si="34"/>
        <v>1931.4641676018664</v>
      </c>
      <c r="CF15" s="34">
        <f t="shared" si="35"/>
        <v>106450.61254759518</v>
      </c>
      <c r="CG15" s="34">
        <v>89384.024570659982</v>
      </c>
      <c r="CH15" s="34"/>
      <c r="CI15" s="34">
        <f t="shared" si="36"/>
        <v>1628.7616914151997</v>
      </c>
      <c r="CJ15" s="34">
        <f t="shared" si="37"/>
        <v>91012.786262075184</v>
      </c>
      <c r="CK15" s="34">
        <v>89384.024570659982</v>
      </c>
      <c r="CL15" s="34"/>
      <c r="CM15" s="34">
        <f t="shared" si="38"/>
        <v>1628.7616914151997</v>
      </c>
      <c r="CN15" s="34">
        <f t="shared" si="39"/>
        <v>91012.786262075184</v>
      </c>
      <c r="CO15" s="34">
        <v>89384.024570659982</v>
      </c>
      <c r="CP15" s="34"/>
      <c r="CQ15" s="34">
        <f t="shared" si="40"/>
        <v>1628.7616914151997</v>
      </c>
      <c r="CR15" s="34">
        <f t="shared" si="41"/>
        <v>91012.786262075184</v>
      </c>
      <c r="CS15" s="34">
        <v>89384.024570659982</v>
      </c>
      <c r="CT15" s="34"/>
      <c r="CU15" s="34">
        <f t="shared" si="42"/>
        <v>45405.371427999999</v>
      </c>
      <c r="CV15" s="34">
        <f t="shared" si="43"/>
        <v>32666.666666666668</v>
      </c>
      <c r="CW15" s="34">
        <f t="shared" si="44"/>
        <v>3190.2024533085328</v>
      </c>
      <c r="CX15" s="34">
        <f t="shared" si="45"/>
        <v>170646.26511863517</v>
      </c>
      <c r="CY15" s="34">
        <v>89384.024570659982</v>
      </c>
      <c r="CZ15" s="34">
        <f t="shared" si="46"/>
        <v>15135.123809333334</v>
      </c>
      <c r="DA15" s="34">
        <f t="shared" si="47"/>
        <v>7567.561904666667</v>
      </c>
      <c r="DB15" s="34">
        <f t="shared" si="48"/>
        <v>7567.561904666667</v>
      </c>
      <c r="DC15" s="34">
        <f t="shared" si="49"/>
        <v>2234.1666437885333</v>
      </c>
      <c r="DD15" s="34">
        <f t="shared" si="50"/>
        <v>121888.43883311519</v>
      </c>
      <c r="DE15" s="34">
        <f t="shared" si="51"/>
        <v>1233538.2186580221</v>
      </c>
    </row>
    <row r="16" spans="1:109" x14ac:dyDescent="0.25">
      <c r="A16" s="16">
        <v>8</v>
      </c>
      <c r="B16" s="16">
        <v>29001</v>
      </c>
      <c r="C16" s="35" t="s">
        <v>110</v>
      </c>
      <c r="D16" s="17" t="s">
        <v>111</v>
      </c>
      <c r="E16" s="17" t="s">
        <v>112</v>
      </c>
      <c r="F16" s="17" t="s">
        <v>88</v>
      </c>
      <c r="G16" s="16" t="s">
        <v>89</v>
      </c>
      <c r="H16" s="33">
        <v>45405.37</v>
      </c>
      <c r="I16" s="33">
        <v>0</v>
      </c>
      <c r="J16" s="34">
        <v>45405.371427999999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9800</v>
      </c>
      <c r="Z16" s="34">
        <f t="shared" ca="1" si="0"/>
        <v>3859.4565713800002</v>
      </c>
      <c r="AA16" s="34">
        <f t="shared" ca="1" si="1"/>
        <v>7718.9131427600005</v>
      </c>
      <c r="AB16" s="34">
        <f t="shared" ca="1" si="2"/>
        <v>181.62148571200001</v>
      </c>
      <c r="AC16" s="34">
        <f t="shared" ca="1" si="3"/>
        <v>45.405371428000002</v>
      </c>
      <c r="AD16" s="34">
        <f t="shared" ca="1" si="4"/>
        <v>1135.1342857</v>
      </c>
      <c r="AE16" s="34">
        <f t="shared" ca="1" si="5"/>
        <v>454.05371428000001</v>
      </c>
      <c r="AF16" s="34">
        <f t="shared" ca="1" si="6"/>
        <v>227.02685714</v>
      </c>
      <c r="AG16" s="34">
        <f t="shared" ca="1" si="7"/>
        <v>227.02685714</v>
      </c>
      <c r="AH16" s="34">
        <f t="shared" ca="1" si="8"/>
        <v>1816.21485712</v>
      </c>
      <c r="AI16" s="34">
        <v>1.1399999999999999</v>
      </c>
      <c r="AJ16" s="34">
        <v>4.68</v>
      </c>
      <c r="AK16" s="34"/>
      <c r="AL16" s="34">
        <v>22</v>
      </c>
      <c r="AM16" s="34">
        <v>4.1399999999999997</v>
      </c>
      <c r="AN16" s="34"/>
      <c r="AO16" s="34"/>
      <c r="AP16" s="34">
        <f t="shared" ca="1" si="9"/>
        <v>833.00000000000011</v>
      </c>
      <c r="AQ16" s="34">
        <f t="shared" ca="1" si="10"/>
        <v>1666.0000000000002</v>
      </c>
      <c r="AR16" s="34">
        <f t="shared" ca="1" si="11"/>
        <v>39.200000000000003</v>
      </c>
      <c r="AS16" s="34">
        <f t="shared" ca="1" si="12"/>
        <v>9.8000000000000007</v>
      </c>
      <c r="AT16" s="34">
        <f t="shared" ca="1" si="13"/>
        <v>245</v>
      </c>
      <c r="AU16" s="34">
        <f t="shared" ca="1" si="14"/>
        <v>98</v>
      </c>
      <c r="AV16" s="34">
        <f t="shared" ca="1" si="15"/>
        <v>49</v>
      </c>
      <c r="AW16" s="34">
        <f t="shared" ca="1" si="16"/>
        <v>49</v>
      </c>
      <c r="AX16" s="34">
        <f t="shared" ca="1" si="17"/>
        <v>392</v>
      </c>
      <c r="AY16" s="34">
        <f t="shared" ca="1" si="18"/>
        <v>74283.184570659985</v>
      </c>
      <c r="AZ16" s="34">
        <f t="shared" si="19"/>
        <v>7945.9399998999988</v>
      </c>
      <c r="BA16" s="34">
        <v>74283.184570659985</v>
      </c>
      <c r="BB16" s="34">
        <f t="shared" si="20"/>
        <v>15135.123333333333</v>
      </c>
      <c r="BC16" s="34"/>
      <c r="BD16" s="34">
        <f t="shared" si="21"/>
        <v>1629.4473580818665</v>
      </c>
      <c r="BE16" s="34">
        <f t="shared" si="22"/>
        <v>91047.755262075181</v>
      </c>
      <c r="BF16" s="34">
        <v>74283.184570659985</v>
      </c>
      <c r="BG16" s="34"/>
      <c r="BH16" s="34"/>
      <c r="BI16" s="34">
        <f t="shared" si="23"/>
        <v>1326.7448914151996</v>
      </c>
      <c r="BJ16" s="34">
        <f t="shared" si="24"/>
        <v>75609.92946207519</v>
      </c>
      <c r="BK16" s="34">
        <v>74283.184570659985</v>
      </c>
      <c r="BL16" s="34"/>
      <c r="BM16" s="34">
        <f t="shared" si="25"/>
        <v>1326.7448914151996</v>
      </c>
      <c r="BN16" s="34">
        <f t="shared" si="26"/>
        <v>75609.92946207519</v>
      </c>
      <c r="BO16" s="34">
        <v>74283.184570659985</v>
      </c>
      <c r="BP16" s="34"/>
      <c r="BQ16" s="34"/>
      <c r="BR16" s="34">
        <f t="shared" si="27"/>
        <v>1326.7448914151996</v>
      </c>
      <c r="BS16" s="34">
        <f t="shared" si="28"/>
        <v>75609.92946207519</v>
      </c>
      <c r="BT16" s="34">
        <v>74283.184570659985</v>
      </c>
      <c r="BU16" s="34"/>
      <c r="BV16" s="34">
        <f t="shared" si="29"/>
        <v>1326.7448914151996</v>
      </c>
      <c r="BW16" s="34">
        <f t="shared" si="30"/>
        <v>75609.92946207519</v>
      </c>
      <c r="BX16" s="34">
        <v>74283.184570659985</v>
      </c>
      <c r="BY16" s="34"/>
      <c r="BZ16" s="34">
        <f t="shared" si="31"/>
        <v>1326.7448914151996</v>
      </c>
      <c r="CA16" s="34">
        <f t="shared" si="32"/>
        <v>75609.92946207519</v>
      </c>
      <c r="CB16" s="34">
        <v>74283.184570659985</v>
      </c>
      <c r="CC16" s="34"/>
      <c r="CD16" s="34">
        <f t="shared" si="33"/>
        <v>15135.123809333334</v>
      </c>
      <c r="CE16" s="34">
        <f t="shared" si="34"/>
        <v>1629.4473676018665</v>
      </c>
      <c r="CF16" s="34">
        <f t="shared" si="35"/>
        <v>91047.755747595191</v>
      </c>
      <c r="CG16" s="34">
        <v>74283.184570659985</v>
      </c>
      <c r="CH16" s="34"/>
      <c r="CI16" s="34">
        <f t="shared" si="36"/>
        <v>1326.7448914151996</v>
      </c>
      <c r="CJ16" s="34">
        <f t="shared" si="37"/>
        <v>75609.92946207519</v>
      </c>
      <c r="CK16" s="34">
        <v>74283.184570659985</v>
      </c>
      <c r="CL16" s="34"/>
      <c r="CM16" s="34">
        <f t="shared" si="38"/>
        <v>1326.7448914151996</v>
      </c>
      <c r="CN16" s="34">
        <f t="shared" si="39"/>
        <v>75609.92946207519</v>
      </c>
      <c r="CO16" s="34">
        <v>74283.184570659985</v>
      </c>
      <c r="CP16" s="34"/>
      <c r="CQ16" s="34">
        <f t="shared" si="40"/>
        <v>1326.7448914151996</v>
      </c>
      <c r="CR16" s="34">
        <f t="shared" si="41"/>
        <v>75609.92946207519</v>
      </c>
      <c r="CS16" s="34">
        <v>74283.184570659985</v>
      </c>
      <c r="CT16" s="34"/>
      <c r="CU16" s="34">
        <f t="shared" si="42"/>
        <v>45405.371427999999</v>
      </c>
      <c r="CV16" s="34">
        <f t="shared" si="43"/>
        <v>16333.333333333334</v>
      </c>
      <c r="CW16" s="34">
        <f t="shared" si="44"/>
        <v>2561.5189866418664</v>
      </c>
      <c r="CX16" s="34">
        <f t="shared" si="45"/>
        <v>138583.40831863519</v>
      </c>
      <c r="CY16" s="34">
        <v>74283.184570659985</v>
      </c>
      <c r="CZ16" s="34">
        <f t="shared" si="46"/>
        <v>15135.123809333334</v>
      </c>
      <c r="DA16" s="34">
        <f t="shared" si="47"/>
        <v>7567.561904666667</v>
      </c>
      <c r="DB16" s="34">
        <f t="shared" si="48"/>
        <v>7567.561904666667</v>
      </c>
      <c r="DC16" s="34">
        <f t="shared" si="49"/>
        <v>1932.1498437885332</v>
      </c>
      <c r="DD16" s="34">
        <f t="shared" si="50"/>
        <v>106485.58203311519</v>
      </c>
      <c r="DE16" s="34">
        <f t="shared" si="51"/>
        <v>1032043.9370580224</v>
      </c>
    </row>
    <row r="17" spans="1:109" x14ac:dyDescent="0.25">
      <c r="A17" s="16">
        <v>9</v>
      </c>
      <c r="B17" s="16">
        <v>28972</v>
      </c>
      <c r="C17" s="32" t="s">
        <v>113</v>
      </c>
      <c r="D17" s="17" t="s">
        <v>114</v>
      </c>
      <c r="E17" s="17" t="s">
        <v>1</v>
      </c>
      <c r="F17" s="17" t="s">
        <v>88</v>
      </c>
      <c r="G17" s="16" t="s">
        <v>100</v>
      </c>
      <c r="H17" s="33">
        <v>19330.97</v>
      </c>
      <c r="I17" s="33">
        <v>0</v>
      </c>
      <c r="J17" s="34">
        <v>19330.971428000001</v>
      </c>
      <c r="K17" s="34">
        <f>+J17*0.05</f>
        <v>966.54857140000013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f t="shared" ca="1" si="0"/>
        <v>1725.289199949</v>
      </c>
      <c r="AA17" s="34">
        <f t="shared" ca="1" si="1"/>
        <v>3450.578399898</v>
      </c>
      <c r="AB17" s="34">
        <f t="shared" ca="1" si="2"/>
        <v>81.190079997599994</v>
      </c>
      <c r="AC17" s="34">
        <f t="shared" ca="1" si="3"/>
        <v>20.297519999399999</v>
      </c>
      <c r="AD17" s="34">
        <f t="shared" ca="1" si="4"/>
        <v>507.43799998500003</v>
      </c>
      <c r="AE17" s="34">
        <f t="shared" ca="1" si="5"/>
        <v>202.97519999400001</v>
      </c>
      <c r="AF17" s="34">
        <f t="shared" ca="1" si="6"/>
        <v>101.487599997</v>
      </c>
      <c r="AG17" s="34">
        <f t="shared" ca="1" si="7"/>
        <v>101.487599997</v>
      </c>
      <c r="AH17" s="34">
        <f t="shared" ca="1" si="8"/>
        <v>811.90079997600003</v>
      </c>
      <c r="AI17" s="34">
        <v>1.1399999999999999</v>
      </c>
      <c r="AJ17" s="34">
        <v>4.68</v>
      </c>
      <c r="AK17" s="34"/>
      <c r="AL17" s="34">
        <v>22</v>
      </c>
      <c r="AM17" s="34">
        <v>4.1399999999999997</v>
      </c>
      <c r="AN17" s="34"/>
      <c r="AO17" s="34"/>
      <c r="AP17" s="34">
        <f t="shared" ca="1" si="9"/>
        <v>0</v>
      </c>
      <c r="AQ17" s="34">
        <f t="shared" ca="1" si="10"/>
        <v>0</v>
      </c>
      <c r="AR17" s="34">
        <f t="shared" ca="1" si="11"/>
        <v>0</v>
      </c>
      <c r="AS17" s="34">
        <f t="shared" ca="1" si="12"/>
        <v>0</v>
      </c>
      <c r="AT17" s="34">
        <f t="shared" ca="1" si="13"/>
        <v>0</v>
      </c>
      <c r="AU17" s="34">
        <f t="shared" ca="1" si="14"/>
        <v>0</v>
      </c>
      <c r="AV17" s="34">
        <f t="shared" ca="1" si="15"/>
        <v>0</v>
      </c>
      <c r="AW17" s="34">
        <f t="shared" ca="1" si="16"/>
        <v>0</v>
      </c>
      <c r="AX17" s="34">
        <f t="shared" ca="1" si="17"/>
        <v>0</v>
      </c>
      <c r="AY17" s="34">
        <f t="shared" ca="1" si="18"/>
        <v>27332.124399192995</v>
      </c>
      <c r="AZ17" s="34">
        <f t="shared" si="19"/>
        <v>3552.0659998949995</v>
      </c>
      <c r="BA17" s="34">
        <v>27332.124399192995</v>
      </c>
      <c r="BB17" s="34">
        <f t="shared" si="20"/>
        <v>6443.6566666666668</v>
      </c>
      <c r="BC17" s="34"/>
      <c r="BD17" s="34">
        <f t="shared" si="21"/>
        <v>604.47430131929332</v>
      </c>
      <c r="BE17" s="34">
        <f t="shared" si="22"/>
        <v>34380.255367178957</v>
      </c>
      <c r="BF17" s="34">
        <v>27332.124399192995</v>
      </c>
      <c r="BG17" s="34"/>
      <c r="BH17" s="34"/>
      <c r="BI17" s="34">
        <f t="shared" si="23"/>
        <v>475.60116798595993</v>
      </c>
      <c r="BJ17" s="34">
        <f t="shared" si="24"/>
        <v>27807.725567178953</v>
      </c>
      <c r="BK17" s="34">
        <v>27332.124399192995</v>
      </c>
      <c r="BL17" s="34"/>
      <c r="BM17" s="34">
        <f t="shared" si="25"/>
        <v>475.60116798595993</v>
      </c>
      <c r="BN17" s="34">
        <f t="shared" si="26"/>
        <v>27807.725567178953</v>
      </c>
      <c r="BO17" s="34">
        <v>27332.124399192995</v>
      </c>
      <c r="BP17" s="34"/>
      <c r="BQ17" s="34"/>
      <c r="BR17" s="34">
        <f t="shared" si="27"/>
        <v>475.60116798595993</v>
      </c>
      <c r="BS17" s="34">
        <f t="shared" si="28"/>
        <v>27807.725567178953</v>
      </c>
      <c r="BT17" s="34">
        <v>27332.124399192995</v>
      </c>
      <c r="BU17" s="34"/>
      <c r="BV17" s="34">
        <f t="shared" si="29"/>
        <v>475.60116798595993</v>
      </c>
      <c r="BW17" s="34">
        <f t="shared" si="30"/>
        <v>27807.725567178953</v>
      </c>
      <c r="BX17" s="34">
        <v>27332.124399192995</v>
      </c>
      <c r="BY17" s="34"/>
      <c r="BZ17" s="34">
        <f t="shared" si="31"/>
        <v>475.60116798595993</v>
      </c>
      <c r="CA17" s="34">
        <f t="shared" si="32"/>
        <v>27807.725567178953</v>
      </c>
      <c r="CB17" s="34">
        <v>27332.124399192995</v>
      </c>
      <c r="CC17" s="34"/>
      <c r="CD17" s="34">
        <f t="shared" si="33"/>
        <v>6765.8399997999995</v>
      </c>
      <c r="CE17" s="34">
        <f t="shared" si="34"/>
        <v>610.91796798195992</v>
      </c>
      <c r="CF17" s="34">
        <f t="shared" si="35"/>
        <v>34708.882366974954</v>
      </c>
      <c r="CG17" s="34">
        <v>27332.124399192995</v>
      </c>
      <c r="CH17" s="34"/>
      <c r="CI17" s="34">
        <f t="shared" si="36"/>
        <v>475.60116798595993</v>
      </c>
      <c r="CJ17" s="34">
        <f t="shared" si="37"/>
        <v>27807.725567178953</v>
      </c>
      <c r="CK17" s="34">
        <v>27332.124399192995</v>
      </c>
      <c r="CL17" s="34"/>
      <c r="CM17" s="34">
        <f t="shared" si="38"/>
        <v>475.60116798595993</v>
      </c>
      <c r="CN17" s="34">
        <f t="shared" si="39"/>
        <v>27807.725567178953</v>
      </c>
      <c r="CO17" s="34">
        <v>27332.124399192995</v>
      </c>
      <c r="CP17" s="34"/>
      <c r="CQ17" s="34">
        <f t="shared" si="40"/>
        <v>475.60116798595993</v>
      </c>
      <c r="CR17" s="34">
        <f t="shared" si="41"/>
        <v>27807.725567178953</v>
      </c>
      <c r="CS17" s="34">
        <v>27332.124399192995</v>
      </c>
      <c r="CT17" s="34"/>
      <c r="CU17" s="34">
        <f t="shared" si="42"/>
        <v>20297.5199994</v>
      </c>
      <c r="CV17" s="34">
        <f t="shared" si="43"/>
        <v>0</v>
      </c>
      <c r="CW17" s="34">
        <f t="shared" si="44"/>
        <v>881.55156797395989</v>
      </c>
      <c r="CX17" s="34">
        <f t="shared" si="45"/>
        <v>48511.195966566956</v>
      </c>
      <c r="CY17" s="34">
        <v>27332.124399192995</v>
      </c>
      <c r="CZ17" s="34">
        <f t="shared" si="46"/>
        <v>6765.8399997999995</v>
      </c>
      <c r="DA17" s="34">
        <f t="shared" si="47"/>
        <v>3382.9199998999998</v>
      </c>
      <c r="DB17" s="34">
        <f t="shared" si="48"/>
        <v>3382.9199998999998</v>
      </c>
      <c r="DC17" s="34">
        <f t="shared" si="49"/>
        <v>746.2347679779599</v>
      </c>
      <c r="DD17" s="34">
        <f t="shared" si="50"/>
        <v>41610.039166770955</v>
      </c>
      <c r="DE17" s="34">
        <f t="shared" si="51"/>
        <v>381672.17740492342</v>
      </c>
    </row>
    <row r="18" spans="1:109" x14ac:dyDescent="0.25">
      <c r="A18" s="16">
        <v>10</v>
      </c>
      <c r="B18" s="16">
        <v>19546</v>
      </c>
      <c r="C18" s="35" t="s">
        <v>90</v>
      </c>
      <c r="D18" s="17" t="s">
        <v>115</v>
      </c>
      <c r="E18" s="17" t="s">
        <v>87</v>
      </c>
      <c r="F18" s="17" t="s">
        <v>92</v>
      </c>
      <c r="G18" s="16" t="s">
        <v>116</v>
      </c>
      <c r="H18" s="33">
        <v>22121.54</v>
      </c>
      <c r="I18" s="33">
        <v>4424.29</v>
      </c>
      <c r="J18" s="34">
        <v>23006.40457024</v>
      </c>
      <c r="K18" s="34">
        <v>0</v>
      </c>
      <c r="L18" s="34">
        <v>0</v>
      </c>
      <c r="M18" s="34">
        <v>0</v>
      </c>
      <c r="N18" s="34">
        <f>+J18*0.2</f>
        <v>4601.2809140480003</v>
      </c>
      <c r="O18" s="34">
        <v>0</v>
      </c>
      <c r="P18" s="34">
        <v>0</v>
      </c>
      <c r="Q18" s="34">
        <v>1260</v>
      </c>
      <c r="R18" s="34">
        <v>674.1</v>
      </c>
      <c r="S18" s="34">
        <v>747.76</v>
      </c>
      <c r="T18" s="34">
        <f>+J18*0.15</f>
        <v>3450.9606855359998</v>
      </c>
      <c r="U18" s="34">
        <v>368.50000000000006</v>
      </c>
      <c r="V18" s="34">
        <v>0</v>
      </c>
      <c r="W18" s="34">
        <v>0</v>
      </c>
      <c r="X18" s="34">
        <v>0</v>
      </c>
      <c r="Y18" s="34">
        <v>0</v>
      </c>
      <c r="Z18" s="34">
        <f t="shared" ca="1" si="0"/>
        <v>2899.2655244350399</v>
      </c>
      <c r="AA18" s="34">
        <f t="shared" ca="1" si="1"/>
        <v>5798.5310488700798</v>
      </c>
      <c r="AB18" s="34">
        <f t="shared" ca="1" si="2"/>
        <v>136.436024679296</v>
      </c>
      <c r="AC18" s="34">
        <f t="shared" ca="1" si="3"/>
        <v>34.109006169823999</v>
      </c>
      <c r="AD18" s="34">
        <f t="shared" ca="1" si="4"/>
        <v>852.72515424559992</v>
      </c>
      <c r="AE18" s="34">
        <f t="shared" ca="1" si="5"/>
        <v>341.09006169823994</v>
      </c>
      <c r="AF18" s="34">
        <f t="shared" ca="1" si="6"/>
        <v>170.54503084911997</v>
      </c>
      <c r="AG18" s="34">
        <f t="shared" ca="1" si="7"/>
        <v>170.54503084911997</v>
      </c>
      <c r="AH18" s="34">
        <f t="shared" ca="1" si="8"/>
        <v>1364.3602467929597</v>
      </c>
      <c r="AI18" s="34">
        <v>1.1399999999999999</v>
      </c>
      <c r="AJ18" s="34">
        <v>4.68</v>
      </c>
      <c r="AK18" s="34"/>
      <c r="AL18" s="34">
        <v>22</v>
      </c>
      <c r="AM18" s="34">
        <v>4.1399999999999997</v>
      </c>
      <c r="AN18" s="34">
        <v>13.5</v>
      </c>
      <c r="AO18" s="34">
        <f>SUM(J18:P18)*0.5%</f>
        <v>138.03842742143999</v>
      </c>
      <c r="AP18" s="34">
        <f t="shared" ca="1" si="9"/>
        <v>0</v>
      </c>
      <c r="AQ18" s="34">
        <f t="shared" ca="1" si="10"/>
        <v>0</v>
      </c>
      <c r="AR18" s="34">
        <f t="shared" ca="1" si="11"/>
        <v>0</v>
      </c>
      <c r="AS18" s="34">
        <f t="shared" ca="1" si="12"/>
        <v>0</v>
      </c>
      <c r="AT18" s="34">
        <f t="shared" ca="1" si="13"/>
        <v>0</v>
      </c>
      <c r="AU18" s="34">
        <f t="shared" ca="1" si="14"/>
        <v>0</v>
      </c>
      <c r="AV18" s="34">
        <f t="shared" ca="1" si="15"/>
        <v>0</v>
      </c>
      <c r="AW18" s="34">
        <f t="shared" ca="1" si="16"/>
        <v>0</v>
      </c>
      <c r="AX18" s="34">
        <f t="shared" ca="1" si="17"/>
        <v>0</v>
      </c>
      <c r="AY18" s="34">
        <f t="shared" ca="1" si="18"/>
        <v>46060.111725834708</v>
      </c>
      <c r="AZ18" s="34">
        <f t="shared" si="19"/>
        <v>5969.0760797191988</v>
      </c>
      <c r="BA18" s="34">
        <v>46060.111725834708</v>
      </c>
      <c r="BB18" s="34">
        <f t="shared" si="20"/>
        <v>8848.61</v>
      </c>
      <c r="BC18" s="34">
        <v>855</v>
      </c>
      <c r="BD18" s="34">
        <f t="shared" si="21"/>
        <v>995.89291292231019</v>
      </c>
      <c r="BE18" s="34">
        <f t="shared" si="22"/>
        <v>56759.614638757019</v>
      </c>
      <c r="BF18" s="34">
        <v>46060.111725834708</v>
      </c>
      <c r="BG18" s="34">
        <f>SUM(J18:P18)/30*6</f>
        <v>5521.5370968575999</v>
      </c>
      <c r="BH18" s="34">
        <f>SUM(J18:P18)/30*10</f>
        <v>9202.5618280960007</v>
      </c>
      <c r="BI18" s="34">
        <f t="shared" si="23"/>
        <v>1096.3026914213824</v>
      </c>
      <c r="BJ18" s="34">
        <f t="shared" si="24"/>
        <v>61880.513342209699</v>
      </c>
      <c r="BK18" s="34">
        <v>46060.111725834708</v>
      </c>
      <c r="BL18" s="34">
        <v>880</v>
      </c>
      <c r="BM18" s="34">
        <f t="shared" si="25"/>
        <v>819.42071292231026</v>
      </c>
      <c r="BN18" s="34">
        <f t="shared" si="26"/>
        <v>47759.532438757014</v>
      </c>
      <c r="BO18" s="34">
        <v>46060.111725834708</v>
      </c>
      <c r="BP18" s="34"/>
      <c r="BQ18" s="34">
        <v>855</v>
      </c>
      <c r="BR18" s="34">
        <f t="shared" si="27"/>
        <v>818.92071292231026</v>
      </c>
      <c r="BS18" s="34">
        <f t="shared" si="28"/>
        <v>47734.032438757014</v>
      </c>
      <c r="BT18" s="34">
        <v>46060.111725834708</v>
      </c>
      <c r="BU18" s="34">
        <v>730</v>
      </c>
      <c r="BV18" s="34">
        <f t="shared" si="29"/>
        <v>816.42071292231026</v>
      </c>
      <c r="BW18" s="34">
        <f t="shared" si="30"/>
        <v>47606.532438757014</v>
      </c>
      <c r="BX18" s="34">
        <v>46060.111725834708</v>
      </c>
      <c r="BY18" s="34"/>
      <c r="BZ18" s="34">
        <f t="shared" si="31"/>
        <v>801.82071292231024</v>
      </c>
      <c r="CA18" s="34">
        <f t="shared" si="32"/>
        <v>46861.932438757016</v>
      </c>
      <c r="CB18" s="34">
        <v>46060.111725834708</v>
      </c>
      <c r="CC18" s="34">
        <v>855</v>
      </c>
      <c r="CD18" s="34">
        <f t="shared" si="33"/>
        <v>9202.5618280960007</v>
      </c>
      <c r="CE18" s="34">
        <f t="shared" si="34"/>
        <v>1002.9719494842303</v>
      </c>
      <c r="CF18" s="34">
        <f t="shared" si="35"/>
        <v>57120.64550341494</v>
      </c>
      <c r="CG18" s="34">
        <v>46060.111725834708</v>
      </c>
      <c r="CH18" s="34">
        <v>1335</v>
      </c>
      <c r="CI18" s="34">
        <f t="shared" si="36"/>
        <v>828.52071292231017</v>
      </c>
      <c r="CJ18" s="34">
        <f t="shared" si="37"/>
        <v>48223.63243875702</v>
      </c>
      <c r="CK18" s="34">
        <v>46060.111725834708</v>
      </c>
      <c r="CL18" s="34">
        <v>880</v>
      </c>
      <c r="CM18" s="34">
        <f t="shared" si="38"/>
        <v>819.42071292231026</v>
      </c>
      <c r="CN18" s="34">
        <f t="shared" si="39"/>
        <v>47759.532438757014</v>
      </c>
      <c r="CO18" s="34">
        <v>46060.111725834708</v>
      </c>
      <c r="CP18" s="34">
        <v>855</v>
      </c>
      <c r="CQ18" s="34">
        <f t="shared" si="40"/>
        <v>818.92071292231026</v>
      </c>
      <c r="CR18" s="34">
        <f t="shared" si="41"/>
        <v>47734.032438757014</v>
      </c>
      <c r="CS18" s="34">
        <v>46060.111725834708</v>
      </c>
      <c r="CT18" s="34">
        <v>605</v>
      </c>
      <c r="CU18" s="34">
        <f t="shared" si="42"/>
        <v>27607.685484287998</v>
      </c>
      <c r="CV18" s="34">
        <f t="shared" si="43"/>
        <v>0</v>
      </c>
      <c r="CW18" s="34">
        <f t="shared" si="44"/>
        <v>1366.0744226080701</v>
      </c>
      <c r="CX18" s="34">
        <f t="shared" si="45"/>
        <v>75638.871632730777</v>
      </c>
      <c r="CY18" s="34">
        <v>46060.111725834708</v>
      </c>
      <c r="CZ18" s="34">
        <f t="shared" si="46"/>
        <v>9202.5618280960007</v>
      </c>
      <c r="DA18" s="34">
        <f t="shared" si="47"/>
        <v>4601.2809140480003</v>
      </c>
      <c r="DB18" s="34">
        <f t="shared" si="48"/>
        <v>4601.2809140480003</v>
      </c>
      <c r="DC18" s="34">
        <f t="shared" si="49"/>
        <v>1169.9231860461505</v>
      </c>
      <c r="DD18" s="34">
        <f t="shared" si="50"/>
        <v>65635.15856807286</v>
      </c>
      <c r="DE18" s="34">
        <f t="shared" si="51"/>
        <v>650714.03075648437</v>
      </c>
    </row>
    <row r="19" spans="1:109" x14ac:dyDescent="0.25">
      <c r="A19" s="16">
        <v>11</v>
      </c>
      <c r="B19" s="16">
        <v>28965</v>
      </c>
      <c r="C19" s="32" t="s">
        <v>117</v>
      </c>
      <c r="D19" s="17" t="s">
        <v>118</v>
      </c>
      <c r="E19" s="17" t="s">
        <v>1</v>
      </c>
      <c r="F19" s="17" t="s">
        <v>92</v>
      </c>
      <c r="G19" s="16" t="s">
        <v>119</v>
      </c>
      <c r="H19" s="33">
        <v>16507.43</v>
      </c>
      <c r="I19" s="33">
        <v>825.37</v>
      </c>
      <c r="J19" s="34">
        <v>17167.725712800002</v>
      </c>
      <c r="K19" s="34">
        <f>+J19*0.05</f>
        <v>858.3862856400001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1260</v>
      </c>
      <c r="R19" s="34">
        <v>674.1</v>
      </c>
      <c r="S19" s="34">
        <v>747.76</v>
      </c>
      <c r="T19" s="34">
        <v>0</v>
      </c>
      <c r="U19" s="34">
        <v>368.50000000000006</v>
      </c>
      <c r="V19" s="34">
        <v>0</v>
      </c>
      <c r="W19" s="34">
        <v>3000</v>
      </c>
      <c r="X19" s="34">
        <v>0</v>
      </c>
      <c r="Y19" s="34">
        <v>0</v>
      </c>
      <c r="Z19" s="34">
        <f t="shared" ca="1" si="0"/>
        <v>2046.5001198674001</v>
      </c>
      <c r="AA19" s="34">
        <f t="shared" ca="1" si="1"/>
        <v>4093.0002397348003</v>
      </c>
      <c r="AB19" s="34">
        <f t="shared" ca="1" si="2"/>
        <v>96.305887993759995</v>
      </c>
      <c r="AC19" s="34">
        <f t="shared" ca="1" si="3"/>
        <v>24.076471998439999</v>
      </c>
      <c r="AD19" s="34">
        <f t="shared" ca="1" si="4"/>
        <v>601.91179996100004</v>
      </c>
      <c r="AE19" s="34">
        <f t="shared" ca="1" si="5"/>
        <v>240.76471998440002</v>
      </c>
      <c r="AF19" s="34">
        <f t="shared" ca="1" si="6"/>
        <v>120.38235999220001</v>
      </c>
      <c r="AG19" s="34">
        <f t="shared" ca="1" si="7"/>
        <v>120.38235999220001</v>
      </c>
      <c r="AH19" s="34">
        <f t="shared" ca="1" si="8"/>
        <v>963.05887993760007</v>
      </c>
      <c r="AI19" s="34">
        <v>1.1399999999999999</v>
      </c>
      <c r="AJ19" s="34">
        <v>4.68</v>
      </c>
      <c r="AK19" s="34">
        <v>1422.72</v>
      </c>
      <c r="AL19" s="34">
        <v>22</v>
      </c>
      <c r="AM19" s="34">
        <v>4.1399999999999997</v>
      </c>
      <c r="AN19" s="34">
        <v>13.5</v>
      </c>
      <c r="AO19" s="34">
        <f>SUM(J19:P19)*0.5%</f>
        <v>90.13055999220002</v>
      </c>
      <c r="AP19" s="34">
        <f t="shared" ca="1" si="9"/>
        <v>0</v>
      </c>
      <c r="AQ19" s="34">
        <f t="shared" ca="1" si="10"/>
        <v>0</v>
      </c>
      <c r="AR19" s="34">
        <f t="shared" ca="1" si="11"/>
        <v>0</v>
      </c>
      <c r="AS19" s="34">
        <f t="shared" ca="1" si="12"/>
        <v>0</v>
      </c>
      <c r="AT19" s="34">
        <f t="shared" ca="1" si="13"/>
        <v>0</v>
      </c>
      <c r="AU19" s="34">
        <f t="shared" ca="1" si="14"/>
        <v>0</v>
      </c>
      <c r="AV19" s="34">
        <f t="shared" ca="1" si="15"/>
        <v>0</v>
      </c>
      <c r="AW19" s="34">
        <f t="shared" ca="1" si="16"/>
        <v>0</v>
      </c>
      <c r="AX19" s="34">
        <f t="shared" ca="1" si="17"/>
        <v>0</v>
      </c>
      <c r="AY19" s="34">
        <f t="shared" ca="1" si="18"/>
        <v>33941.165397893994</v>
      </c>
      <c r="AZ19" s="34">
        <f t="shared" si="19"/>
        <v>4213.3825997269996</v>
      </c>
      <c r="BA19" s="34">
        <v>33941.165397893994</v>
      </c>
      <c r="BB19" s="34">
        <f t="shared" si="20"/>
        <v>5777.6</v>
      </c>
      <c r="BC19" s="34">
        <v>855</v>
      </c>
      <c r="BD19" s="34">
        <f t="shared" si="21"/>
        <v>727.20765596333979</v>
      </c>
      <c r="BE19" s="34">
        <f t="shared" si="22"/>
        <v>41300.973053857335</v>
      </c>
      <c r="BF19" s="34">
        <v>33941.165397893994</v>
      </c>
      <c r="BG19" s="34">
        <f>SUM(J19:P19)/30*6</f>
        <v>3605.2223996880007</v>
      </c>
      <c r="BH19" s="34">
        <f>SUM(J19:P19)/30*10</f>
        <v>6008.7039994800016</v>
      </c>
      <c r="BI19" s="34">
        <f t="shared" si="23"/>
        <v>786.8341839466998</v>
      </c>
      <c r="BJ19" s="34">
        <f t="shared" si="24"/>
        <v>44341.925981008695</v>
      </c>
      <c r="BK19" s="34">
        <v>33941.165397893994</v>
      </c>
      <c r="BL19" s="34">
        <v>880</v>
      </c>
      <c r="BM19" s="34">
        <f t="shared" si="25"/>
        <v>612.15565596333988</v>
      </c>
      <c r="BN19" s="34">
        <f t="shared" si="26"/>
        <v>35433.321053857333</v>
      </c>
      <c r="BO19" s="34">
        <v>33941.165397893994</v>
      </c>
      <c r="BP19" s="34"/>
      <c r="BQ19" s="34">
        <v>855</v>
      </c>
      <c r="BR19" s="34">
        <f t="shared" si="27"/>
        <v>611.65565596333988</v>
      </c>
      <c r="BS19" s="34">
        <f t="shared" si="28"/>
        <v>35407.821053857333</v>
      </c>
      <c r="BT19" s="34">
        <v>33941.165397893994</v>
      </c>
      <c r="BU19" s="34">
        <v>730</v>
      </c>
      <c r="BV19" s="34">
        <f t="shared" si="29"/>
        <v>609.15565596333988</v>
      </c>
      <c r="BW19" s="34">
        <f t="shared" si="30"/>
        <v>35280.321053857333</v>
      </c>
      <c r="BX19" s="34">
        <v>33941.165397893994</v>
      </c>
      <c r="BY19" s="34"/>
      <c r="BZ19" s="34">
        <f t="shared" si="31"/>
        <v>594.55565596333986</v>
      </c>
      <c r="CA19" s="34">
        <f t="shared" si="32"/>
        <v>34535.721053857334</v>
      </c>
      <c r="CB19" s="34">
        <v>33941.165397893994</v>
      </c>
      <c r="CC19" s="34">
        <v>855</v>
      </c>
      <c r="CD19" s="34">
        <f t="shared" si="33"/>
        <v>6008.7039994800016</v>
      </c>
      <c r="CE19" s="34">
        <f t="shared" si="34"/>
        <v>731.82973595293993</v>
      </c>
      <c r="CF19" s="34">
        <f t="shared" si="35"/>
        <v>41536.699133326932</v>
      </c>
      <c r="CG19" s="34">
        <v>33941.165397893994</v>
      </c>
      <c r="CH19" s="34"/>
      <c r="CI19" s="34">
        <f t="shared" si="36"/>
        <v>594.55565596333986</v>
      </c>
      <c r="CJ19" s="34">
        <f t="shared" si="37"/>
        <v>34535.721053857334</v>
      </c>
      <c r="CK19" s="34">
        <v>33941.165397893994</v>
      </c>
      <c r="CL19" s="34">
        <v>880</v>
      </c>
      <c r="CM19" s="34">
        <f t="shared" si="38"/>
        <v>612.15565596333988</v>
      </c>
      <c r="CN19" s="34">
        <f t="shared" si="39"/>
        <v>35433.321053857333</v>
      </c>
      <c r="CO19" s="34">
        <v>33941.165397893994</v>
      </c>
      <c r="CP19" s="34">
        <v>855</v>
      </c>
      <c r="CQ19" s="34">
        <f t="shared" si="40"/>
        <v>611.65565596333988</v>
      </c>
      <c r="CR19" s="34">
        <f t="shared" si="41"/>
        <v>35407.821053857333</v>
      </c>
      <c r="CS19" s="34">
        <v>33941.165397893994</v>
      </c>
      <c r="CT19" s="34">
        <v>605</v>
      </c>
      <c r="CU19" s="34">
        <f t="shared" si="42"/>
        <v>18026.111998440003</v>
      </c>
      <c r="CV19" s="34">
        <f t="shared" si="43"/>
        <v>5000</v>
      </c>
      <c r="CW19" s="34">
        <f t="shared" si="44"/>
        <v>1067.17789593214</v>
      </c>
      <c r="CX19" s="34">
        <f t="shared" si="45"/>
        <v>58639.455292266139</v>
      </c>
      <c r="CY19" s="34">
        <v>33941.165397893994</v>
      </c>
      <c r="CZ19" s="34">
        <f t="shared" si="46"/>
        <v>6008.7039994800016</v>
      </c>
      <c r="DA19" s="34">
        <f t="shared" si="47"/>
        <v>3004.3519997400008</v>
      </c>
      <c r="DB19" s="34">
        <f t="shared" si="48"/>
        <v>3004.3519997400008</v>
      </c>
      <c r="DC19" s="34">
        <f t="shared" si="49"/>
        <v>834.90381594253995</v>
      </c>
      <c r="DD19" s="34">
        <f t="shared" si="50"/>
        <v>46793.477212796533</v>
      </c>
      <c r="DE19" s="34">
        <f t="shared" si="51"/>
        <v>478646.57805025694</v>
      </c>
    </row>
    <row r="20" spans="1:109" x14ac:dyDescent="0.25">
      <c r="A20" s="16">
        <v>12</v>
      </c>
      <c r="B20" s="16">
        <v>19498</v>
      </c>
      <c r="C20" s="32" t="s">
        <v>120</v>
      </c>
      <c r="D20" s="17" t="s">
        <v>121</v>
      </c>
      <c r="E20" s="17" t="s">
        <v>99</v>
      </c>
      <c r="F20" s="17" t="s">
        <v>88</v>
      </c>
      <c r="G20" s="16" t="s">
        <v>100</v>
      </c>
      <c r="H20" s="33">
        <v>19330.97</v>
      </c>
      <c r="I20" s="33">
        <v>3866.23</v>
      </c>
      <c r="J20" s="34">
        <v>19330.971428000001</v>
      </c>
      <c r="K20" s="34">
        <v>0</v>
      </c>
      <c r="L20" s="34">
        <v>0</v>
      </c>
      <c r="M20" s="34">
        <v>0</v>
      </c>
      <c r="N20" s="34">
        <f>+J20*0.2</f>
        <v>3866.1942856000005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f t="shared" ca="1" si="0"/>
        <v>1971.759085656</v>
      </c>
      <c r="AA20" s="34">
        <f t="shared" ca="1" si="1"/>
        <v>3943.518171312</v>
      </c>
      <c r="AB20" s="34">
        <f t="shared" ca="1" si="2"/>
        <v>92.788662854400002</v>
      </c>
      <c r="AC20" s="34">
        <f t="shared" ca="1" si="3"/>
        <v>23.1971657136</v>
      </c>
      <c r="AD20" s="34">
        <f t="shared" ca="1" si="4"/>
        <v>579.92914284000005</v>
      </c>
      <c r="AE20" s="34">
        <f t="shared" ca="1" si="5"/>
        <v>231.971657136</v>
      </c>
      <c r="AF20" s="34">
        <f t="shared" ca="1" si="6"/>
        <v>115.985828568</v>
      </c>
      <c r="AG20" s="34">
        <f t="shared" ca="1" si="7"/>
        <v>115.985828568</v>
      </c>
      <c r="AH20" s="34">
        <f t="shared" ca="1" si="8"/>
        <v>927.88662854400002</v>
      </c>
      <c r="AI20" s="34">
        <v>1.1399999999999999</v>
      </c>
      <c r="AJ20" s="34">
        <v>4.68</v>
      </c>
      <c r="AK20" s="34"/>
      <c r="AL20" s="34">
        <v>22</v>
      </c>
      <c r="AM20" s="34">
        <v>4.1399999999999997</v>
      </c>
      <c r="AN20" s="34"/>
      <c r="AO20" s="34"/>
      <c r="AP20" s="34">
        <f t="shared" ca="1" si="9"/>
        <v>0</v>
      </c>
      <c r="AQ20" s="34">
        <f t="shared" ca="1" si="10"/>
        <v>0</v>
      </c>
      <c r="AR20" s="34">
        <f t="shared" ca="1" si="11"/>
        <v>0</v>
      </c>
      <c r="AS20" s="34">
        <f t="shared" ca="1" si="12"/>
        <v>0</v>
      </c>
      <c r="AT20" s="34">
        <f t="shared" ca="1" si="13"/>
        <v>0</v>
      </c>
      <c r="AU20" s="34">
        <f t="shared" ca="1" si="14"/>
        <v>0</v>
      </c>
      <c r="AV20" s="34">
        <f t="shared" ca="1" si="15"/>
        <v>0</v>
      </c>
      <c r="AW20" s="34">
        <f t="shared" ca="1" si="16"/>
        <v>0</v>
      </c>
      <c r="AX20" s="34">
        <f t="shared" ca="1" si="17"/>
        <v>0</v>
      </c>
      <c r="AY20" s="34">
        <f t="shared" ca="1" si="18"/>
        <v>31232.147884791993</v>
      </c>
      <c r="AZ20" s="34">
        <f t="shared" si="19"/>
        <v>4059.5039998799998</v>
      </c>
      <c r="BA20" s="34">
        <v>31232.147884791993</v>
      </c>
      <c r="BB20" s="34">
        <f t="shared" si="20"/>
        <v>7732.4</v>
      </c>
      <c r="BC20" s="34"/>
      <c r="BD20" s="34">
        <f t="shared" si="21"/>
        <v>698.10087769823997</v>
      </c>
      <c r="BE20" s="34">
        <f t="shared" si="22"/>
        <v>39662.648762490237</v>
      </c>
      <c r="BF20" s="34">
        <v>31232.147884791993</v>
      </c>
      <c r="BG20" s="34"/>
      <c r="BH20" s="34"/>
      <c r="BI20" s="34">
        <f t="shared" si="23"/>
        <v>543.45287769823994</v>
      </c>
      <c r="BJ20" s="34">
        <f t="shared" si="24"/>
        <v>31775.600762490234</v>
      </c>
      <c r="BK20" s="34">
        <v>31232.147884791993</v>
      </c>
      <c r="BL20" s="34"/>
      <c r="BM20" s="34">
        <f t="shared" si="25"/>
        <v>543.45287769823994</v>
      </c>
      <c r="BN20" s="34">
        <f t="shared" si="26"/>
        <v>31775.600762490234</v>
      </c>
      <c r="BO20" s="34">
        <v>31232.147884791993</v>
      </c>
      <c r="BP20" s="34"/>
      <c r="BQ20" s="34"/>
      <c r="BR20" s="34">
        <f t="shared" si="27"/>
        <v>543.45287769823994</v>
      </c>
      <c r="BS20" s="34">
        <f t="shared" si="28"/>
        <v>31775.600762490234</v>
      </c>
      <c r="BT20" s="34">
        <v>31232.147884791993</v>
      </c>
      <c r="BU20" s="34"/>
      <c r="BV20" s="34">
        <f t="shared" si="29"/>
        <v>543.45287769823994</v>
      </c>
      <c r="BW20" s="34">
        <f t="shared" si="30"/>
        <v>31775.600762490234</v>
      </c>
      <c r="BX20" s="34">
        <v>31232.147884791993</v>
      </c>
      <c r="BY20" s="34"/>
      <c r="BZ20" s="34">
        <f t="shared" si="31"/>
        <v>543.45287769823994</v>
      </c>
      <c r="CA20" s="34">
        <f t="shared" si="32"/>
        <v>31775.600762490234</v>
      </c>
      <c r="CB20" s="34">
        <v>31232.147884791993</v>
      </c>
      <c r="CC20" s="34"/>
      <c r="CD20" s="34">
        <f t="shared" si="33"/>
        <v>7732.3885712000001</v>
      </c>
      <c r="CE20" s="34">
        <f t="shared" si="34"/>
        <v>698.10064912223982</v>
      </c>
      <c r="CF20" s="34">
        <f t="shared" si="35"/>
        <v>39662.637105114234</v>
      </c>
      <c r="CG20" s="34">
        <v>31232.147884791993</v>
      </c>
      <c r="CH20" s="34"/>
      <c r="CI20" s="34">
        <f t="shared" si="36"/>
        <v>543.45287769823994</v>
      </c>
      <c r="CJ20" s="34">
        <f t="shared" si="37"/>
        <v>31775.600762490234</v>
      </c>
      <c r="CK20" s="34">
        <v>31232.147884791993</v>
      </c>
      <c r="CL20" s="34"/>
      <c r="CM20" s="34">
        <f t="shared" si="38"/>
        <v>543.45287769823994</v>
      </c>
      <c r="CN20" s="34">
        <f t="shared" si="39"/>
        <v>31775.600762490234</v>
      </c>
      <c r="CO20" s="34">
        <v>31232.147884791993</v>
      </c>
      <c r="CP20" s="34"/>
      <c r="CQ20" s="34">
        <f t="shared" si="40"/>
        <v>543.45287769823994</v>
      </c>
      <c r="CR20" s="34">
        <f t="shared" si="41"/>
        <v>31775.600762490234</v>
      </c>
      <c r="CS20" s="34">
        <v>31232.147884791993</v>
      </c>
      <c r="CT20" s="34"/>
      <c r="CU20" s="34">
        <f t="shared" si="42"/>
        <v>23197.165713599999</v>
      </c>
      <c r="CV20" s="34">
        <f t="shared" si="43"/>
        <v>0</v>
      </c>
      <c r="CW20" s="34">
        <f t="shared" si="44"/>
        <v>1007.3961919702399</v>
      </c>
      <c r="CX20" s="34">
        <f t="shared" si="45"/>
        <v>55436.709790362234</v>
      </c>
      <c r="CY20" s="34">
        <v>31232.147884791993</v>
      </c>
      <c r="CZ20" s="34">
        <f t="shared" si="46"/>
        <v>7732.3885712000001</v>
      </c>
      <c r="DA20" s="34">
        <f t="shared" si="47"/>
        <v>3866.1942856000001</v>
      </c>
      <c r="DB20" s="34">
        <f t="shared" si="48"/>
        <v>3866.1942856000001</v>
      </c>
      <c r="DC20" s="34">
        <f t="shared" si="49"/>
        <v>852.74842054623991</v>
      </c>
      <c r="DD20" s="34">
        <f t="shared" si="50"/>
        <v>47549.673447738234</v>
      </c>
      <c r="DE20" s="34">
        <f t="shared" si="51"/>
        <v>436516.4752056268</v>
      </c>
    </row>
    <row r="21" spans="1:109" x14ac:dyDescent="0.25">
      <c r="A21" s="16">
        <v>13</v>
      </c>
      <c r="B21" s="16">
        <v>28875</v>
      </c>
      <c r="C21" s="32" t="s">
        <v>122</v>
      </c>
      <c r="D21" s="17" t="s">
        <v>123</v>
      </c>
      <c r="E21" s="17" t="s">
        <v>1</v>
      </c>
      <c r="F21" s="17" t="s">
        <v>92</v>
      </c>
      <c r="G21" s="16" t="s">
        <v>93</v>
      </c>
      <c r="H21" s="33">
        <v>21068.11</v>
      </c>
      <c r="I21" s="33">
        <v>2106.8000000000002</v>
      </c>
      <c r="J21" s="34">
        <v>21910.838855360002</v>
      </c>
      <c r="K21" s="34">
        <v>0</v>
      </c>
      <c r="L21" s="34">
        <f>+J21*0.1</f>
        <v>2191.0838855360003</v>
      </c>
      <c r="M21" s="34">
        <v>0</v>
      </c>
      <c r="N21" s="34">
        <v>0</v>
      </c>
      <c r="O21" s="34">
        <v>0</v>
      </c>
      <c r="P21" s="34">
        <v>0</v>
      </c>
      <c r="Q21" s="34">
        <v>1260</v>
      </c>
      <c r="R21" s="34">
        <v>674.1</v>
      </c>
      <c r="S21" s="34">
        <v>747.76</v>
      </c>
      <c r="T21" s="34">
        <f>+J21*0.1</f>
        <v>2191.0838855360003</v>
      </c>
      <c r="U21" s="34">
        <v>368.50000000000006</v>
      </c>
      <c r="V21" s="34">
        <v>0</v>
      </c>
      <c r="W21" s="34">
        <v>3500</v>
      </c>
      <c r="X21" s="34">
        <v>0</v>
      </c>
      <c r="Y21" s="34">
        <v>0</v>
      </c>
      <c r="Z21" s="34">
        <f t="shared" ca="1" si="0"/>
        <v>2791.6861632467208</v>
      </c>
      <c r="AA21" s="34">
        <f t="shared" ca="1" si="1"/>
        <v>5583.3723264934415</v>
      </c>
      <c r="AB21" s="34">
        <f t="shared" ca="1" si="2"/>
        <v>131.37346650572803</v>
      </c>
      <c r="AC21" s="34">
        <f t="shared" ca="1" si="3"/>
        <v>32.843366626432008</v>
      </c>
      <c r="AD21" s="34">
        <f t="shared" ca="1" si="4"/>
        <v>821.08416566080018</v>
      </c>
      <c r="AE21" s="34">
        <f t="shared" ca="1" si="5"/>
        <v>328.43366626432004</v>
      </c>
      <c r="AF21" s="34">
        <f t="shared" ca="1" si="6"/>
        <v>164.21683313216002</v>
      </c>
      <c r="AG21" s="34">
        <f t="shared" ca="1" si="7"/>
        <v>164.21683313216002</v>
      </c>
      <c r="AH21" s="34">
        <f t="shared" ca="1" si="8"/>
        <v>1313.7346650572802</v>
      </c>
      <c r="AI21" s="34">
        <v>1.1399999999999999</v>
      </c>
      <c r="AJ21" s="34">
        <v>4.68</v>
      </c>
      <c r="AK21" s="34"/>
      <c r="AL21" s="34">
        <v>22</v>
      </c>
      <c r="AM21" s="34">
        <v>4.1399999999999997</v>
      </c>
      <c r="AN21" s="34">
        <v>13.5</v>
      </c>
      <c r="AO21" s="34">
        <f>SUM(J21:P21)*0.5%</f>
        <v>120.50961370448002</v>
      </c>
      <c r="AP21" s="34">
        <f t="shared" ca="1" si="9"/>
        <v>0</v>
      </c>
      <c r="AQ21" s="34">
        <f t="shared" ca="1" si="10"/>
        <v>0</v>
      </c>
      <c r="AR21" s="34">
        <f t="shared" ca="1" si="11"/>
        <v>0</v>
      </c>
      <c r="AS21" s="34">
        <f t="shared" ca="1" si="12"/>
        <v>0</v>
      </c>
      <c r="AT21" s="34">
        <f t="shared" ca="1" si="13"/>
        <v>0</v>
      </c>
      <c r="AU21" s="34">
        <f t="shared" ca="1" si="14"/>
        <v>0</v>
      </c>
      <c r="AV21" s="34">
        <f t="shared" ca="1" si="15"/>
        <v>0</v>
      </c>
      <c r="AW21" s="34">
        <f t="shared" ca="1" si="16"/>
        <v>0</v>
      </c>
      <c r="AX21" s="34">
        <f t="shared" ca="1" si="17"/>
        <v>0</v>
      </c>
      <c r="AY21" s="34">
        <f t="shared" ca="1" si="18"/>
        <v>44340.297726255521</v>
      </c>
      <c r="AZ21" s="34">
        <f t="shared" si="19"/>
        <v>5747.5891596256006</v>
      </c>
      <c r="BA21" s="34">
        <v>44340.297726255521</v>
      </c>
      <c r="BB21" s="34">
        <f t="shared" si="20"/>
        <v>7724.9699999999993</v>
      </c>
      <c r="BC21" s="34">
        <v>855</v>
      </c>
      <c r="BD21" s="34">
        <f t="shared" si="21"/>
        <v>943.45357133259859</v>
      </c>
      <c r="BE21" s="34">
        <f t="shared" si="22"/>
        <v>53863.721297588119</v>
      </c>
      <c r="BF21" s="34">
        <v>44340.297726255521</v>
      </c>
      <c r="BG21" s="34">
        <f>SUM(J21:P21)/30*6</f>
        <v>4820.3845481792005</v>
      </c>
      <c r="BH21" s="34">
        <f>SUM(J21:P21)/30*10</f>
        <v>8033.9742469653347</v>
      </c>
      <c r="BI21" s="34">
        <f t="shared" si="23"/>
        <v>1028.9413472354893</v>
      </c>
      <c r="BJ21" s="34">
        <f t="shared" si="24"/>
        <v>58223.597868635545</v>
      </c>
      <c r="BK21" s="34">
        <v>44340.297726255521</v>
      </c>
      <c r="BL21" s="34">
        <v>880</v>
      </c>
      <c r="BM21" s="34">
        <f t="shared" si="25"/>
        <v>789.45417133259855</v>
      </c>
      <c r="BN21" s="34">
        <f t="shared" si="26"/>
        <v>46009.751897588118</v>
      </c>
      <c r="BO21" s="34">
        <v>44340.297726255521</v>
      </c>
      <c r="BP21" s="34"/>
      <c r="BQ21" s="34">
        <v>855</v>
      </c>
      <c r="BR21" s="34">
        <f t="shared" si="27"/>
        <v>788.95417133259855</v>
      </c>
      <c r="BS21" s="34">
        <f t="shared" si="28"/>
        <v>45984.251897588118</v>
      </c>
      <c r="BT21" s="34">
        <v>44340.297726255521</v>
      </c>
      <c r="BU21" s="34">
        <v>730</v>
      </c>
      <c r="BV21" s="34">
        <f t="shared" si="29"/>
        <v>786.45417133259855</v>
      </c>
      <c r="BW21" s="34">
        <f t="shared" si="30"/>
        <v>45856.751897588118</v>
      </c>
      <c r="BX21" s="34">
        <v>44340.297726255521</v>
      </c>
      <c r="BY21" s="34">
        <v>750</v>
      </c>
      <c r="BZ21" s="34">
        <f t="shared" si="31"/>
        <v>786.85417133259853</v>
      </c>
      <c r="CA21" s="34">
        <f t="shared" si="32"/>
        <v>45877.151897588119</v>
      </c>
      <c r="CB21" s="34">
        <v>44340.297726255521</v>
      </c>
      <c r="CC21" s="34">
        <v>855</v>
      </c>
      <c r="CD21" s="34">
        <f t="shared" si="33"/>
        <v>8033.9742469653347</v>
      </c>
      <c r="CE21" s="34">
        <f t="shared" si="34"/>
        <v>949.63365627190512</v>
      </c>
      <c r="CF21" s="34">
        <f t="shared" si="35"/>
        <v>54178.905629492765</v>
      </c>
      <c r="CG21" s="34">
        <v>44340.297726255521</v>
      </c>
      <c r="CH21" s="34">
        <v>1335</v>
      </c>
      <c r="CI21" s="34">
        <f t="shared" si="36"/>
        <v>798.55417133259846</v>
      </c>
      <c r="CJ21" s="34">
        <f t="shared" si="37"/>
        <v>46473.851897588123</v>
      </c>
      <c r="CK21" s="34">
        <v>44340.297726255521</v>
      </c>
      <c r="CL21" s="34">
        <v>880</v>
      </c>
      <c r="CM21" s="34">
        <f t="shared" si="38"/>
        <v>789.45417133259855</v>
      </c>
      <c r="CN21" s="34">
        <f t="shared" si="39"/>
        <v>46009.751897588118</v>
      </c>
      <c r="CO21" s="34">
        <v>44340.297726255521</v>
      </c>
      <c r="CP21" s="34">
        <v>855</v>
      </c>
      <c r="CQ21" s="34">
        <f t="shared" si="40"/>
        <v>788.95417133259855</v>
      </c>
      <c r="CR21" s="34">
        <f t="shared" si="41"/>
        <v>45984.251897588118</v>
      </c>
      <c r="CS21" s="34">
        <v>44340.297726255521</v>
      </c>
      <c r="CT21" s="34">
        <v>605</v>
      </c>
      <c r="CU21" s="34">
        <f t="shared" si="42"/>
        <v>24101.922740896003</v>
      </c>
      <c r="CV21" s="34">
        <f t="shared" si="43"/>
        <v>5833.3333333333339</v>
      </c>
      <c r="CW21" s="34">
        <f t="shared" si="44"/>
        <v>1382.6592928171851</v>
      </c>
      <c r="CX21" s="34">
        <f t="shared" si="45"/>
        <v>76263.213093302038</v>
      </c>
      <c r="CY21" s="34">
        <v>44340.297726255521</v>
      </c>
      <c r="CZ21" s="34">
        <f t="shared" si="46"/>
        <v>8033.9742469653347</v>
      </c>
      <c r="DA21" s="34">
        <f t="shared" si="47"/>
        <v>4016.9871234826674</v>
      </c>
      <c r="DB21" s="34">
        <f t="shared" si="48"/>
        <v>4016.9871234826674</v>
      </c>
      <c r="DC21" s="34">
        <f t="shared" si="49"/>
        <v>1093.2131412112117</v>
      </c>
      <c r="DD21" s="34">
        <f t="shared" si="50"/>
        <v>61501.459361397399</v>
      </c>
      <c r="DE21" s="34">
        <f t="shared" si="51"/>
        <v>626226.66053353273</v>
      </c>
    </row>
    <row r="22" spans="1:109" x14ac:dyDescent="0.25">
      <c r="A22" s="16">
        <v>14</v>
      </c>
      <c r="B22" s="16">
        <v>19046</v>
      </c>
      <c r="C22" s="32" t="s">
        <v>124</v>
      </c>
      <c r="D22" s="17" t="s">
        <v>125</v>
      </c>
      <c r="E22" s="17" t="s">
        <v>1</v>
      </c>
      <c r="F22" s="17" t="s">
        <v>92</v>
      </c>
      <c r="G22" s="16" t="s">
        <v>93</v>
      </c>
      <c r="H22" s="33">
        <v>21068.11</v>
      </c>
      <c r="I22" s="33">
        <v>4213.6000000000004</v>
      </c>
      <c r="J22" s="34">
        <v>21910.838855360002</v>
      </c>
      <c r="K22" s="34">
        <v>0</v>
      </c>
      <c r="L22" s="34">
        <v>0</v>
      </c>
      <c r="M22" s="34">
        <v>0</v>
      </c>
      <c r="N22" s="34">
        <f>+J22*0.2</f>
        <v>4382.1677710720005</v>
      </c>
      <c r="O22" s="34">
        <v>0</v>
      </c>
      <c r="P22" s="34">
        <v>0</v>
      </c>
      <c r="Q22" s="34">
        <v>1260</v>
      </c>
      <c r="R22" s="34">
        <v>674.1</v>
      </c>
      <c r="S22" s="34">
        <v>747.76</v>
      </c>
      <c r="T22" s="34">
        <v>0</v>
      </c>
      <c r="U22" s="34">
        <v>368.50000000000006</v>
      </c>
      <c r="V22" s="34">
        <v>0</v>
      </c>
      <c r="W22" s="34">
        <v>0</v>
      </c>
      <c r="X22" s="34">
        <v>0</v>
      </c>
      <c r="Y22" s="34">
        <v>0</v>
      </c>
      <c r="Z22" s="34">
        <f t="shared" ca="1" si="0"/>
        <v>2494.1861632467198</v>
      </c>
      <c r="AA22" s="34">
        <f t="shared" ca="1" si="1"/>
        <v>4988.3723264934397</v>
      </c>
      <c r="AB22" s="34">
        <f t="shared" ca="1" si="2"/>
        <v>117.37346650572799</v>
      </c>
      <c r="AC22" s="34">
        <f t="shared" ca="1" si="3"/>
        <v>29.343366626431997</v>
      </c>
      <c r="AD22" s="34">
        <f t="shared" ca="1" si="4"/>
        <v>733.58416566079995</v>
      </c>
      <c r="AE22" s="34">
        <f t="shared" ca="1" si="5"/>
        <v>293.43366626431998</v>
      </c>
      <c r="AF22" s="34">
        <f t="shared" ca="1" si="6"/>
        <v>146.71683313215999</v>
      </c>
      <c r="AG22" s="34">
        <f t="shared" ca="1" si="7"/>
        <v>146.71683313215999</v>
      </c>
      <c r="AH22" s="34">
        <f t="shared" ca="1" si="8"/>
        <v>1173.7346650572799</v>
      </c>
      <c r="AI22" s="34">
        <v>1.1399999999999999</v>
      </c>
      <c r="AJ22" s="34">
        <v>4.68</v>
      </c>
      <c r="AK22" s="34"/>
      <c r="AL22" s="34">
        <v>22</v>
      </c>
      <c r="AM22" s="34">
        <v>4.1399999999999997</v>
      </c>
      <c r="AN22" s="34">
        <v>13.5</v>
      </c>
      <c r="AO22" s="34">
        <f>SUM(J22:P22)*0.5%</f>
        <v>131.46503313216002</v>
      </c>
      <c r="AP22" s="34">
        <f t="shared" ca="1" si="9"/>
        <v>0</v>
      </c>
      <c r="AQ22" s="34">
        <f t="shared" ca="1" si="10"/>
        <v>0</v>
      </c>
      <c r="AR22" s="34">
        <f t="shared" ca="1" si="11"/>
        <v>0</v>
      </c>
      <c r="AS22" s="34">
        <f t="shared" ca="1" si="12"/>
        <v>0</v>
      </c>
      <c r="AT22" s="34">
        <f t="shared" ca="1" si="13"/>
        <v>0</v>
      </c>
      <c r="AU22" s="34">
        <f t="shared" ca="1" si="14"/>
        <v>0</v>
      </c>
      <c r="AV22" s="34">
        <f t="shared" ca="1" si="15"/>
        <v>0</v>
      </c>
      <c r="AW22" s="34">
        <f t="shared" ca="1" si="16"/>
        <v>0</v>
      </c>
      <c r="AX22" s="34">
        <f t="shared" ca="1" si="17"/>
        <v>0</v>
      </c>
      <c r="AY22" s="34">
        <f t="shared" ca="1" si="18"/>
        <v>39643.753145683193</v>
      </c>
      <c r="AZ22" s="34">
        <f t="shared" si="19"/>
        <v>5135.0891596255997</v>
      </c>
      <c r="BA22" s="34">
        <v>39643.753145683193</v>
      </c>
      <c r="BB22" s="34">
        <f t="shared" si="20"/>
        <v>8427.2366666666658</v>
      </c>
      <c r="BC22" s="34">
        <v>855</v>
      </c>
      <c r="BD22" s="34">
        <f t="shared" si="21"/>
        <v>875.81801305448516</v>
      </c>
      <c r="BE22" s="34">
        <f t="shared" si="22"/>
        <v>49801.807825404343</v>
      </c>
      <c r="BF22" s="34">
        <v>39643.753145683193</v>
      </c>
      <c r="BG22" s="34">
        <f>SUM(J22:P22)/30*6</f>
        <v>5258.6013252864004</v>
      </c>
      <c r="BH22" s="34">
        <f>SUM(J22:P22)/30*10</f>
        <v>8764.335542144001</v>
      </c>
      <c r="BI22" s="34">
        <f t="shared" si="23"/>
        <v>970.63201706975997</v>
      </c>
      <c r="BJ22" s="34">
        <f t="shared" si="24"/>
        <v>54637.32203018335</v>
      </c>
      <c r="BK22" s="34">
        <v>39643.753145683193</v>
      </c>
      <c r="BL22" s="34">
        <v>880</v>
      </c>
      <c r="BM22" s="34">
        <f t="shared" si="25"/>
        <v>707.77327972115188</v>
      </c>
      <c r="BN22" s="34">
        <f t="shared" si="26"/>
        <v>41231.526425404343</v>
      </c>
      <c r="BO22" s="34">
        <v>39643.753145683193</v>
      </c>
      <c r="BP22" s="34">
        <v>1190</v>
      </c>
      <c r="BQ22" s="34">
        <v>855</v>
      </c>
      <c r="BR22" s="34">
        <f t="shared" si="27"/>
        <v>731.07327972115195</v>
      </c>
      <c r="BS22" s="34">
        <f t="shared" si="28"/>
        <v>42419.826425404346</v>
      </c>
      <c r="BT22" s="34">
        <v>39643.753145683193</v>
      </c>
      <c r="BU22" s="34">
        <v>730</v>
      </c>
      <c r="BV22" s="34">
        <f t="shared" si="29"/>
        <v>704.77327972115188</v>
      </c>
      <c r="BW22" s="34">
        <f t="shared" si="30"/>
        <v>41078.526425404343</v>
      </c>
      <c r="BX22" s="34">
        <v>39643.753145683193</v>
      </c>
      <c r="BY22" s="34"/>
      <c r="BZ22" s="34">
        <f t="shared" si="31"/>
        <v>690.17327972115197</v>
      </c>
      <c r="CA22" s="34">
        <f t="shared" si="32"/>
        <v>40333.926425404345</v>
      </c>
      <c r="CB22" s="34">
        <v>39643.753145683193</v>
      </c>
      <c r="CC22" s="34">
        <v>855</v>
      </c>
      <c r="CD22" s="34">
        <f t="shared" si="33"/>
        <v>8764.335542144001</v>
      </c>
      <c r="CE22" s="34">
        <f t="shared" si="34"/>
        <v>882.55999056403198</v>
      </c>
      <c r="CF22" s="34">
        <f t="shared" si="35"/>
        <v>50145.648678391226</v>
      </c>
      <c r="CG22" s="34">
        <v>39643.753145683193</v>
      </c>
      <c r="CH22" s="34"/>
      <c r="CI22" s="34">
        <f t="shared" si="36"/>
        <v>690.17327972115197</v>
      </c>
      <c r="CJ22" s="34">
        <f t="shared" si="37"/>
        <v>40333.926425404345</v>
      </c>
      <c r="CK22" s="34">
        <v>39643.753145683193</v>
      </c>
      <c r="CL22" s="34">
        <v>880</v>
      </c>
      <c r="CM22" s="34">
        <f t="shared" si="38"/>
        <v>707.77327972115188</v>
      </c>
      <c r="CN22" s="34">
        <f t="shared" si="39"/>
        <v>41231.526425404343</v>
      </c>
      <c r="CO22" s="34">
        <v>39643.753145683193</v>
      </c>
      <c r="CP22" s="34">
        <v>855</v>
      </c>
      <c r="CQ22" s="34">
        <f t="shared" si="40"/>
        <v>707.27327972115188</v>
      </c>
      <c r="CR22" s="34">
        <f t="shared" si="41"/>
        <v>41206.026425404343</v>
      </c>
      <c r="CS22" s="34">
        <v>39643.753145683193</v>
      </c>
      <c r="CT22" s="34">
        <v>605</v>
      </c>
      <c r="CU22" s="34">
        <f t="shared" si="42"/>
        <v>26293.006626432001</v>
      </c>
      <c r="CV22" s="34">
        <f t="shared" si="43"/>
        <v>0</v>
      </c>
      <c r="CW22" s="34">
        <f t="shared" si="44"/>
        <v>1228.1334122497919</v>
      </c>
      <c r="CX22" s="34">
        <f t="shared" si="45"/>
        <v>67769.893184364992</v>
      </c>
      <c r="CY22" s="34">
        <v>39643.753145683193</v>
      </c>
      <c r="CZ22" s="34">
        <f t="shared" si="46"/>
        <v>8764.335542144001</v>
      </c>
      <c r="DA22" s="34">
        <f t="shared" si="47"/>
        <v>4382.1677710720005</v>
      </c>
      <c r="DB22" s="34">
        <f t="shared" si="48"/>
        <v>4382.1677710720005</v>
      </c>
      <c r="DC22" s="34">
        <f t="shared" si="49"/>
        <v>1040.7467014069121</v>
      </c>
      <c r="DD22" s="34">
        <f t="shared" si="50"/>
        <v>58213.17093137811</v>
      </c>
      <c r="DE22" s="34">
        <f t="shared" si="51"/>
        <v>568403.12762755249</v>
      </c>
    </row>
    <row r="23" spans="1:109" x14ac:dyDescent="0.25">
      <c r="A23" s="16">
        <v>15</v>
      </c>
      <c r="B23" s="16">
        <v>28967</v>
      </c>
      <c r="C23" s="32" t="s">
        <v>126</v>
      </c>
      <c r="D23" s="17" t="s">
        <v>127</v>
      </c>
      <c r="E23" s="17" t="s">
        <v>107</v>
      </c>
      <c r="F23" s="17" t="s">
        <v>88</v>
      </c>
      <c r="G23" s="16" t="s">
        <v>89</v>
      </c>
      <c r="H23" s="33">
        <v>45405.37</v>
      </c>
      <c r="I23" s="33">
        <v>0</v>
      </c>
      <c r="J23" s="34">
        <v>45405.371427999999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9800</v>
      </c>
      <c r="Z23" s="34">
        <f t="shared" ca="1" si="0"/>
        <v>3859.4565713800002</v>
      </c>
      <c r="AA23" s="34">
        <f t="shared" ca="1" si="1"/>
        <v>7718.9131427600005</v>
      </c>
      <c r="AB23" s="34">
        <f t="shared" ca="1" si="2"/>
        <v>181.62148571200001</v>
      </c>
      <c r="AC23" s="34">
        <f t="shared" ca="1" si="3"/>
        <v>45.405371428000002</v>
      </c>
      <c r="AD23" s="34">
        <f t="shared" ca="1" si="4"/>
        <v>1135.1342857</v>
      </c>
      <c r="AE23" s="34">
        <f t="shared" ca="1" si="5"/>
        <v>454.05371428000001</v>
      </c>
      <c r="AF23" s="34">
        <f t="shared" ca="1" si="6"/>
        <v>227.02685714</v>
      </c>
      <c r="AG23" s="34">
        <f t="shared" ca="1" si="7"/>
        <v>227.02685714</v>
      </c>
      <c r="AH23" s="34">
        <f t="shared" ca="1" si="8"/>
        <v>1816.21485712</v>
      </c>
      <c r="AI23" s="34">
        <v>1.1399999999999999</v>
      </c>
      <c r="AJ23" s="34">
        <v>4.68</v>
      </c>
      <c r="AK23" s="34"/>
      <c r="AL23" s="34">
        <v>22</v>
      </c>
      <c r="AM23" s="34">
        <v>4.1399999999999997</v>
      </c>
      <c r="AN23" s="34"/>
      <c r="AO23" s="34"/>
      <c r="AP23" s="34">
        <f t="shared" ca="1" si="9"/>
        <v>833.00000000000011</v>
      </c>
      <c r="AQ23" s="34">
        <f t="shared" ca="1" si="10"/>
        <v>1666.0000000000002</v>
      </c>
      <c r="AR23" s="34">
        <f t="shared" ca="1" si="11"/>
        <v>39.200000000000003</v>
      </c>
      <c r="AS23" s="34">
        <f t="shared" ca="1" si="12"/>
        <v>9.8000000000000007</v>
      </c>
      <c r="AT23" s="34">
        <f t="shared" ca="1" si="13"/>
        <v>245</v>
      </c>
      <c r="AU23" s="34">
        <f t="shared" ca="1" si="14"/>
        <v>98</v>
      </c>
      <c r="AV23" s="34">
        <f t="shared" ca="1" si="15"/>
        <v>49</v>
      </c>
      <c r="AW23" s="34">
        <f t="shared" ca="1" si="16"/>
        <v>49</v>
      </c>
      <c r="AX23" s="34">
        <f t="shared" ca="1" si="17"/>
        <v>392</v>
      </c>
      <c r="AY23" s="34">
        <f t="shared" ca="1" si="18"/>
        <v>74283.184570659985</v>
      </c>
      <c r="AZ23" s="34">
        <f t="shared" si="19"/>
        <v>7945.9399998999988</v>
      </c>
      <c r="BA23" s="34">
        <v>74283.184570659985</v>
      </c>
      <c r="BB23" s="34">
        <f t="shared" si="20"/>
        <v>15135.123333333333</v>
      </c>
      <c r="BC23" s="34"/>
      <c r="BD23" s="34">
        <f t="shared" si="21"/>
        <v>1629.4473580818665</v>
      </c>
      <c r="BE23" s="34">
        <f t="shared" si="22"/>
        <v>91047.755262075181</v>
      </c>
      <c r="BF23" s="34">
        <v>74283.184570659985</v>
      </c>
      <c r="BG23" s="34"/>
      <c r="BH23" s="34"/>
      <c r="BI23" s="34">
        <f t="shared" si="23"/>
        <v>1326.7448914151996</v>
      </c>
      <c r="BJ23" s="34">
        <f t="shared" si="24"/>
        <v>75609.92946207519</v>
      </c>
      <c r="BK23" s="34">
        <v>74283.184570659985</v>
      </c>
      <c r="BL23" s="34"/>
      <c r="BM23" s="34">
        <f t="shared" si="25"/>
        <v>1326.7448914151996</v>
      </c>
      <c r="BN23" s="34">
        <f t="shared" si="26"/>
        <v>75609.92946207519</v>
      </c>
      <c r="BO23" s="34">
        <v>74283.184570659985</v>
      </c>
      <c r="BP23" s="34"/>
      <c r="BQ23" s="34"/>
      <c r="BR23" s="34">
        <f t="shared" si="27"/>
        <v>1326.7448914151996</v>
      </c>
      <c r="BS23" s="34">
        <f t="shared" si="28"/>
        <v>75609.92946207519</v>
      </c>
      <c r="BT23" s="34">
        <v>74283.184570659985</v>
      </c>
      <c r="BU23" s="34"/>
      <c r="BV23" s="34">
        <f t="shared" si="29"/>
        <v>1326.7448914151996</v>
      </c>
      <c r="BW23" s="34">
        <f t="shared" si="30"/>
        <v>75609.92946207519</v>
      </c>
      <c r="BX23" s="34">
        <v>74283.184570659985</v>
      </c>
      <c r="BY23" s="34"/>
      <c r="BZ23" s="34">
        <f t="shared" si="31"/>
        <v>1326.7448914151996</v>
      </c>
      <c r="CA23" s="34">
        <f t="shared" si="32"/>
        <v>75609.92946207519</v>
      </c>
      <c r="CB23" s="34">
        <v>74283.184570659985</v>
      </c>
      <c r="CC23" s="34"/>
      <c r="CD23" s="34">
        <f t="shared" si="33"/>
        <v>15135.123809333334</v>
      </c>
      <c r="CE23" s="34">
        <f t="shared" si="34"/>
        <v>1629.4473676018665</v>
      </c>
      <c r="CF23" s="34">
        <f t="shared" si="35"/>
        <v>91047.755747595191</v>
      </c>
      <c r="CG23" s="34">
        <v>74283.184570659985</v>
      </c>
      <c r="CH23" s="34"/>
      <c r="CI23" s="34">
        <f t="shared" si="36"/>
        <v>1326.7448914151996</v>
      </c>
      <c r="CJ23" s="34">
        <f t="shared" si="37"/>
        <v>75609.92946207519</v>
      </c>
      <c r="CK23" s="34">
        <v>74283.184570659985</v>
      </c>
      <c r="CL23" s="34"/>
      <c r="CM23" s="34">
        <f t="shared" si="38"/>
        <v>1326.7448914151996</v>
      </c>
      <c r="CN23" s="34">
        <f t="shared" si="39"/>
        <v>75609.92946207519</v>
      </c>
      <c r="CO23" s="34">
        <v>74283.184570659985</v>
      </c>
      <c r="CP23" s="34"/>
      <c r="CQ23" s="34">
        <f t="shared" si="40"/>
        <v>1326.7448914151996</v>
      </c>
      <c r="CR23" s="34">
        <f t="shared" si="41"/>
        <v>75609.92946207519</v>
      </c>
      <c r="CS23" s="34">
        <v>74283.184570659985</v>
      </c>
      <c r="CT23" s="34"/>
      <c r="CU23" s="34">
        <f t="shared" si="42"/>
        <v>45405.371427999999</v>
      </c>
      <c r="CV23" s="34">
        <f t="shared" si="43"/>
        <v>16333.333333333334</v>
      </c>
      <c r="CW23" s="34">
        <f t="shared" si="44"/>
        <v>2561.5189866418664</v>
      </c>
      <c r="CX23" s="34">
        <f t="shared" si="45"/>
        <v>138583.40831863519</v>
      </c>
      <c r="CY23" s="34">
        <v>74283.184570659985</v>
      </c>
      <c r="CZ23" s="34">
        <f t="shared" si="46"/>
        <v>15135.123809333334</v>
      </c>
      <c r="DA23" s="34">
        <f t="shared" si="47"/>
        <v>7567.561904666667</v>
      </c>
      <c r="DB23" s="34">
        <f t="shared" si="48"/>
        <v>7567.561904666667</v>
      </c>
      <c r="DC23" s="34">
        <f t="shared" si="49"/>
        <v>1932.1498437885332</v>
      </c>
      <c r="DD23" s="34">
        <f t="shared" si="50"/>
        <v>106485.58203311519</v>
      </c>
      <c r="DE23" s="34">
        <f t="shared" si="51"/>
        <v>1032043.9370580224</v>
      </c>
    </row>
    <row r="24" spans="1:109" x14ac:dyDescent="0.25">
      <c r="A24" s="16">
        <v>16</v>
      </c>
      <c r="B24" s="16">
        <v>25648</v>
      </c>
      <c r="C24" s="32" t="s">
        <v>128</v>
      </c>
      <c r="D24" s="17" t="s">
        <v>129</v>
      </c>
      <c r="E24" s="17" t="s">
        <v>87</v>
      </c>
      <c r="F24" s="17" t="s">
        <v>92</v>
      </c>
      <c r="G24" s="16" t="s">
        <v>130</v>
      </c>
      <c r="H24" s="33">
        <v>15751.6</v>
      </c>
      <c r="I24" s="33">
        <v>2362.7399999999998</v>
      </c>
      <c r="J24" s="34">
        <v>16381.664000000001</v>
      </c>
      <c r="K24" s="34">
        <v>0</v>
      </c>
      <c r="L24" s="34">
        <v>0</v>
      </c>
      <c r="M24" s="34">
        <f>+J24*0.15</f>
        <v>2457.2496000000001</v>
      </c>
      <c r="N24" s="34">
        <v>0</v>
      </c>
      <c r="O24" s="34">
        <v>0</v>
      </c>
      <c r="P24" s="34">
        <v>0</v>
      </c>
      <c r="Q24" s="34">
        <v>1260</v>
      </c>
      <c r="R24" s="34">
        <v>674.1</v>
      </c>
      <c r="S24" s="34">
        <v>747.76</v>
      </c>
      <c r="T24" s="34">
        <f>+J24*0.15</f>
        <v>2457.2496000000001</v>
      </c>
      <c r="U24" s="34">
        <v>368.50000000000006</v>
      </c>
      <c r="V24" s="34">
        <v>0</v>
      </c>
      <c r="W24" s="34">
        <v>0</v>
      </c>
      <c r="X24" s="34">
        <v>0</v>
      </c>
      <c r="Y24" s="34">
        <v>0</v>
      </c>
      <c r="Z24" s="34">
        <f t="shared" ca="1" si="0"/>
        <v>2069.4544719999999</v>
      </c>
      <c r="AA24" s="34">
        <f t="shared" ca="1" si="1"/>
        <v>4138.9089439999998</v>
      </c>
      <c r="AB24" s="34">
        <f t="shared" ca="1" si="2"/>
        <v>97.386092799999986</v>
      </c>
      <c r="AC24" s="34">
        <f t="shared" ca="1" si="3"/>
        <v>24.346523199999996</v>
      </c>
      <c r="AD24" s="34">
        <f t="shared" ca="1" si="4"/>
        <v>608.66307999999992</v>
      </c>
      <c r="AE24" s="34">
        <f t="shared" ca="1" si="5"/>
        <v>243.46523199999996</v>
      </c>
      <c r="AF24" s="34">
        <f t="shared" ca="1" si="6"/>
        <v>121.73261599999998</v>
      </c>
      <c r="AG24" s="34">
        <f t="shared" ca="1" si="7"/>
        <v>121.73261599999998</v>
      </c>
      <c r="AH24" s="34">
        <f t="shared" ca="1" si="8"/>
        <v>973.86092799999983</v>
      </c>
      <c r="AI24" s="34">
        <v>1.1399999999999999</v>
      </c>
      <c r="AJ24" s="34">
        <v>4.68</v>
      </c>
      <c r="AK24" s="34"/>
      <c r="AL24" s="34">
        <v>22</v>
      </c>
      <c r="AM24" s="34">
        <v>4.1399999999999997</v>
      </c>
      <c r="AN24" s="34">
        <v>13.5</v>
      </c>
      <c r="AO24" s="34">
        <f>SUM(J24:P24)*0.5%</f>
        <v>94.194568000000004</v>
      </c>
      <c r="AP24" s="34">
        <f t="shared" ca="1" si="9"/>
        <v>0</v>
      </c>
      <c r="AQ24" s="34">
        <f t="shared" ca="1" si="10"/>
        <v>0</v>
      </c>
      <c r="AR24" s="34">
        <f t="shared" ca="1" si="11"/>
        <v>0</v>
      </c>
      <c r="AS24" s="34">
        <f t="shared" ca="1" si="12"/>
        <v>0</v>
      </c>
      <c r="AT24" s="34">
        <f t="shared" ca="1" si="13"/>
        <v>0</v>
      </c>
      <c r="AU24" s="34">
        <f t="shared" ca="1" si="14"/>
        <v>0</v>
      </c>
      <c r="AV24" s="34">
        <f t="shared" ca="1" si="15"/>
        <v>0</v>
      </c>
      <c r="AW24" s="34">
        <f t="shared" ca="1" si="16"/>
        <v>0</v>
      </c>
      <c r="AX24" s="34">
        <f t="shared" ca="1" si="17"/>
        <v>0</v>
      </c>
      <c r="AY24" s="34">
        <f t="shared" ca="1" si="18"/>
        <v>32885.728271999993</v>
      </c>
      <c r="AZ24" s="34">
        <f t="shared" si="19"/>
        <v>4260.6415599999991</v>
      </c>
      <c r="BA24" s="34">
        <v>32885.728271999993</v>
      </c>
      <c r="BB24" s="34">
        <f t="shared" si="20"/>
        <v>6038.1133333333328</v>
      </c>
      <c r="BC24" s="34">
        <v>855</v>
      </c>
      <c r="BD24" s="34">
        <f t="shared" si="21"/>
        <v>710.36400090666666</v>
      </c>
      <c r="BE24" s="34">
        <f t="shared" si="22"/>
        <v>40489.205606239993</v>
      </c>
      <c r="BF24" s="34">
        <v>32885.728271999993</v>
      </c>
      <c r="BG24" s="34">
        <f>SUM(J24:P24)/30*6</f>
        <v>3767.7827200000002</v>
      </c>
      <c r="BH24" s="34">
        <f>SUM(J24:P24)/30*10</f>
        <v>6279.6378666666669</v>
      </c>
      <c r="BI24" s="34">
        <f t="shared" si="23"/>
        <v>773.45014597333329</v>
      </c>
      <c r="BJ24" s="34">
        <f t="shared" si="24"/>
        <v>43706.599004639997</v>
      </c>
      <c r="BK24" s="34">
        <v>32885.728271999993</v>
      </c>
      <c r="BL24" s="34">
        <v>880</v>
      </c>
      <c r="BM24" s="34">
        <f t="shared" si="25"/>
        <v>590.10173423999993</v>
      </c>
      <c r="BN24" s="34">
        <f t="shared" si="26"/>
        <v>34355.830006239994</v>
      </c>
      <c r="BO24" s="34">
        <v>32885.728271999993</v>
      </c>
      <c r="BP24" s="34">
        <v>1190</v>
      </c>
      <c r="BQ24" s="34">
        <v>855</v>
      </c>
      <c r="BR24" s="34">
        <f t="shared" si="27"/>
        <v>613.40173423999988</v>
      </c>
      <c r="BS24" s="34">
        <f t="shared" si="28"/>
        <v>35544.13000623999</v>
      </c>
      <c r="BT24" s="34">
        <v>32885.728271999993</v>
      </c>
      <c r="BU24" s="34">
        <v>730</v>
      </c>
      <c r="BV24" s="34">
        <f t="shared" si="29"/>
        <v>587.10173423999993</v>
      </c>
      <c r="BW24" s="34">
        <f t="shared" si="30"/>
        <v>34202.830006239994</v>
      </c>
      <c r="BX24" s="34">
        <v>32885.728271999993</v>
      </c>
      <c r="BY24" s="34"/>
      <c r="BZ24" s="34">
        <f t="shared" si="31"/>
        <v>572.50173423999991</v>
      </c>
      <c r="CA24" s="34">
        <f t="shared" si="32"/>
        <v>33458.230006239995</v>
      </c>
      <c r="CB24" s="34">
        <v>32885.728271999993</v>
      </c>
      <c r="CC24" s="34">
        <v>855</v>
      </c>
      <c r="CD24" s="34">
        <f t="shared" si="33"/>
        <v>6279.6378666666669</v>
      </c>
      <c r="CE24" s="34">
        <f t="shared" si="34"/>
        <v>715.19449157333327</v>
      </c>
      <c r="CF24" s="34">
        <f t="shared" si="35"/>
        <v>40735.56063023999</v>
      </c>
      <c r="CG24" s="34">
        <v>32885.728271999993</v>
      </c>
      <c r="CH24" s="34">
        <v>1335</v>
      </c>
      <c r="CI24" s="34">
        <f t="shared" si="36"/>
        <v>599.20173423999984</v>
      </c>
      <c r="CJ24" s="34">
        <f t="shared" si="37"/>
        <v>34819.930006239993</v>
      </c>
      <c r="CK24" s="34">
        <v>32885.728271999993</v>
      </c>
      <c r="CL24" s="34">
        <v>880</v>
      </c>
      <c r="CM24" s="34">
        <f t="shared" si="38"/>
        <v>590.10173423999993</v>
      </c>
      <c r="CN24" s="34">
        <f t="shared" si="39"/>
        <v>34355.830006239994</v>
      </c>
      <c r="CO24" s="34">
        <v>32885.728271999993</v>
      </c>
      <c r="CP24" s="34">
        <v>855</v>
      </c>
      <c r="CQ24" s="34">
        <f t="shared" si="40"/>
        <v>589.60173423999993</v>
      </c>
      <c r="CR24" s="34">
        <f t="shared" si="41"/>
        <v>34330.330006239994</v>
      </c>
      <c r="CS24" s="34">
        <v>32885.728271999993</v>
      </c>
      <c r="CT24" s="34">
        <v>605</v>
      </c>
      <c r="CU24" s="34">
        <f t="shared" si="42"/>
        <v>18838.9136</v>
      </c>
      <c r="CV24" s="34">
        <f t="shared" si="43"/>
        <v>0</v>
      </c>
      <c r="CW24" s="34">
        <f t="shared" si="44"/>
        <v>961.38000623999994</v>
      </c>
      <c r="CX24" s="34">
        <f t="shared" si="45"/>
        <v>53291.02187823999</v>
      </c>
      <c r="CY24" s="34">
        <v>32885.728271999993</v>
      </c>
      <c r="CZ24" s="34">
        <f t="shared" si="46"/>
        <v>6279.6378666666669</v>
      </c>
      <c r="DA24" s="34">
        <f t="shared" si="47"/>
        <v>3139.8189333333335</v>
      </c>
      <c r="DB24" s="34">
        <f t="shared" si="48"/>
        <v>3139.8189333333335</v>
      </c>
      <c r="DC24" s="34">
        <f t="shared" si="49"/>
        <v>823.6872489066667</v>
      </c>
      <c r="DD24" s="34">
        <f t="shared" si="50"/>
        <v>46268.691254239995</v>
      </c>
      <c r="DE24" s="34">
        <f t="shared" si="51"/>
        <v>465558.18841727992</v>
      </c>
    </row>
    <row r="25" spans="1:109" x14ac:dyDescent="0.25">
      <c r="A25" s="16">
        <v>17</v>
      </c>
      <c r="B25" s="16">
        <v>28878</v>
      </c>
      <c r="C25" s="32" t="s">
        <v>90</v>
      </c>
      <c r="D25" s="17" t="s">
        <v>131</v>
      </c>
      <c r="E25" s="17" t="s">
        <v>107</v>
      </c>
      <c r="F25" s="17" t="s">
        <v>92</v>
      </c>
      <c r="G25" s="16" t="s">
        <v>132</v>
      </c>
      <c r="H25" s="33">
        <v>17332.740000000002</v>
      </c>
      <c r="I25" s="33">
        <v>1733.26</v>
      </c>
      <c r="J25" s="34">
        <v>18026.052570240001</v>
      </c>
      <c r="K25" s="34">
        <v>0</v>
      </c>
      <c r="L25" s="34">
        <f>+J25*0.1</f>
        <v>1802.6052570240001</v>
      </c>
      <c r="M25" s="34">
        <v>0</v>
      </c>
      <c r="N25" s="34">
        <v>0</v>
      </c>
      <c r="O25" s="34">
        <v>0</v>
      </c>
      <c r="P25" s="34">
        <v>0</v>
      </c>
      <c r="Q25" s="34">
        <v>1260</v>
      </c>
      <c r="R25" s="34">
        <v>674.1</v>
      </c>
      <c r="S25" s="34">
        <v>747.76</v>
      </c>
      <c r="T25" s="34">
        <f>+J25*0.1</f>
        <v>1802.6052570240001</v>
      </c>
      <c r="U25" s="34">
        <v>368.50000000000006</v>
      </c>
      <c r="V25" s="34">
        <v>0</v>
      </c>
      <c r="W25" s="34">
        <v>0</v>
      </c>
      <c r="X25" s="34">
        <v>0</v>
      </c>
      <c r="Y25" s="34">
        <v>0</v>
      </c>
      <c r="Z25" s="34">
        <f t="shared" ca="1" si="0"/>
        <v>2097.9379621644798</v>
      </c>
      <c r="AA25" s="34">
        <f t="shared" ca="1" si="1"/>
        <v>4195.8759243289596</v>
      </c>
      <c r="AB25" s="34">
        <f t="shared" ca="1" si="2"/>
        <v>98.726492337151981</v>
      </c>
      <c r="AC25" s="34">
        <f t="shared" ca="1" si="3"/>
        <v>24.681623084287995</v>
      </c>
      <c r="AD25" s="34">
        <f t="shared" ca="1" si="4"/>
        <v>617.04057710719997</v>
      </c>
      <c r="AE25" s="34">
        <f t="shared" ca="1" si="5"/>
        <v>246.81623084287997</v>
      </c>
      <c r="AF25" s="34">
        <f t="shared" ca="1" si="6"/>
        <v>123.40811542143999</v>
      </c>
      <c r="AG25" s="34">
        <f t="shared" ca="1" si="7"/>
        <v>123.40811542143999</v>
      </c>
      <c r="AH25" s="34">
        <f t="shared" ca="1" si="8"/>
        <v>987.2649233715199</v>
      </c>
      <c r="AI25" s="34">
        <v>1.1399999999999999</v>
      </c>
      <c r="AJ25" s="34">
        <v>4.68</v>
      </c>
      <c r="AK25" s="34"/>
      <c r="AL25" s="34">
        <v>22</v>
      </c>
      <c r="AM25" s="34">
        <v>4.1399999999999997</v>
      </c>
      <c r="AN25" s="34">
        <v>13.5</v>
      </c>
      <c r="AO25" s="34">
        <f>SUM(J25:P25)*0.5%</f>
        <v>99.143289136320007</v>
      </c>
      <c r="AP25" s="34">
        <f t="shared" ca="1" si="9"/>
        <v>0</v>
      </c>
      <c r="AQ25" s="34">
        <f t="shared" ca="1" si="10"/>
        <v>0</v>
      </c>
      <c r="AR25" s="34">
        <f t="shared" ca="1" si="11"/>
        <v>0</v>
      </c>
      <c r="AS25" s="34">
        <f t="shared" ca="1" si="12"/>
        <v>0</v>
      </c>
      <c r="AT25" s="34">
        <f t="shared" ca="1" si="13"/>
        <v>0</v>
      </c>
      <c r="AU25" s="34">
        <f t="shared" ca="1" si="14"/>
        <v>0</v>
      </c>
      <c r="AV25" s="34">
        <f t="shared" ca="1" si="15"/>
        <v>0</v>
      </c>
      <c r="AW25" s="34">
        <f t="shared" ca="1" si="16"/>
        <v>0</v>
      </c>
      <c r="AX25" s="34">
        <f t="shared" ca="1" si="17"/>
        <v>0</v>
      </c>
      <c r="AY25" s="34">
        <f t="shared" ca="1" si="18"/>
        <v>33341.386337503674</v>
      </c>
      <c r="AZ25" s="34">
        <f t="shared" si="19"/>
        <v>4319.2840397503987</v>
      </c>
      <c r="BA25" s="34">
        <v>33341.386337503674</v>
      </c>
      <c r="BB25" s="34">
        <f t="shared" si="20"/>
        <v>6355.333333333333</v>
      </c>
      <c r="BC25" s="34">
        <v>855</v>
      </c>
      <c r="BD25" s="34">
        <f t="shared" si="21"/>
        <v>724.64871262173233</v>
      </c>
      <c r="BE25" s="34">
        <f t="shared" si="22"/>
        <v>41276.368383458743</v>
      </c>
      <c r="BF25" s="34">
        <v>33341.386337503674</v>
      </c>
      <c r="BG25" s="34">
        <f>SUM(J25:P25)/30*6</f>
        <v>3965.7315654528002</v>
      </c>
      <c r="BH25" s="34">
        <f>SUM(J25:P25)/30*10</f>
        <v>6609.5526090880003</v>
      </c>
      <c r="BI25" s="34">
        <f t="shared" si="23"/>
        <v>791.94772944588158</v>
      </c>
      <c r="BJ25" s="34">
        <f t="shared" si="24"/>
        <v>44708.61824149036</v>
      </c>
      <c r="BK25" s="34">
        <v>33341.386337503674</v>
      </c>
      <c r="BL25" s="34">
        <v>880</v>
      </c>
      <c r="BM25" s="34">
        <f t="shared" si="25"/>
        <v>598.04204595506553</v>
      </c>
      <c r="BN25" s="34">
        <f t="shared" si="26"/>
        <v>34819.42838345874</v>
      </c>
      <c r="BO25" s="34">
        <v>33341.386337503674</v>
      </c>
      <c r="BP25" s="34"/>
      <c r="BQ25" s="34">
        <v>855</v>
      </c>
      <c r="BR25" s="34">
        <f t="shared" si="27"/>
        <v>597.54204595506553</v>
      </c>
      <c r="BS25" s="34">
        <f t="shared" si="28"/>
        <v>34793.92838345874</v>
      </c>
      <c r="BT25" s="34">
        <v>33341.386337503674</v>
      </c>
      <c r="BU25" s="34">
        <v>730</v>
      </c>
      <c r="BV25" s="34">
        <f t="shared" si="29"/>
        <v>595.04204595506553</v>
      </c>
      <c r="BW25" s="34">
        <f t="shared" si="30"/>
        <v>34666.42838345874</v>
      </c>
      <c r="BX25" s="34">
        <v>33341.386337503674</v>
      </c>
      <c r="BY25" s="34"/>
      <c r="BZ25" s="34">
        <f t="shared" si="31"/>
        <v>580.44204595506551</v>
      </c>
      <c r="CA25" s="34">
        <f t="shared" si="32"/>
        <v>33921.828383458742</v>
      </c>
      <c r="CB25" s="34">
        <v>33341.386337503674</v>
      </c>
      <c r="CC25" s="34">
        <v>855</v>
      </c>
      <c r="CD25" s="34">
        <f t="shared" si="33"/>
        <v>6609.5526090880003</v>
      </c>
      <c r="CE25" s="34">
        <f t="shared" si="34"/>
        <v>729.73309813682556</v>
      </c>
      <c r="CF25" s="34">
        <f t="shared" si="35"/>
        <v>41535.672044728504</v>
      </c>
      <c r="CG25" s="34">
        <v>33341.386337503674</v>
      </c>
      <c r="CH25" s="34"/>
      <c r="CI25" s="34">
        <f t="shared" si="36"/>
        <v>580.44204595506551</v>
      </c>
      <c r="CJ25" s="34">
        <f t="shared" si="37"/>
        <v>33921.828383458742</v>
      </c>
      <c r="CK25" s="34">
        <v>33341.386337503674</v>
      </c>
      <c r="CL25" s="34">
        <v>880</v>
      </c>
      <c r="CM25" s="34">
        <f t="shared" si="38"/>
        <v>598.04204595506553</v>
      </c>
      <c r="CN25" s="34">
        <f t="shared" si="39"/>
        <v>34819.42838345874</v>
      </c>
      <c r="CO25" s="34">
        <v>33341.386337503674</v>
      </c>
      <c r="CP25" s="34">
        <v>855</v>
      </c>
      <c r="CQ25" s="34">
        <f t="shared" si="40"/>
        <v>597.54204595506553</v>
      </c>
      <c r="CR25" s="34">
        <f t="shared" si="41"/>
        <v>34793.92838345874</v>
      </c>
      <c r="CS25" s="34">
        <v>33341.386337503674</v>
      </c>
      <c r="CT25" s="34">
        <v>605</v>
      </c>
      <c r="CU25" s="34">
        <f t="shared" si="42"/>
        <v>19828.657827264</v>
      </c>
      <c r="CV25" s="34">
        <f t="shared" si="43"/>
        <v>0</v>
      </c>
      <c r="CW25" s="34">
        <f t="shared" si="44"/>
        <v>989.11520250034562</v>
      </c>
      <c r="CX25" s="34">
        <f t="shared" si="45"/>
        <v>54764.159367268025</v>
      </c>
      <c r="CY25" s="34">
        <v>33341.386337503674</v>
      </c>
      <c r="CZ25" s="34">
        <f t="shared" si="46"/>
        <v>6609.5526090880003</v>
      </c>
      <c r="DA25" s="34">
        <f t="shared" si="47"/>
        <v>3304.7763045440001</v>
      </c>
      <c r="DB25" s="34">
        <f t="shared" si="48"/>
        <v>3304.7763045440001</v>
      </c>
      <c r="DC25" s="34">
        <f t="shared" si="49"/>
        <v>844.82415031858557</v>
      </c>
      <c r="DD25" s="34">
        <f t="shared" si="50"/>
        <v>47405.315705998262</v>
      </c>
      <c r="DE25" s="34">
        <f t="shared" si="51"/>
        <v>471426.93242715514</v>
      </c>
    </row>
    <row r="26" spans="1:109" x14ac:dyDescent="0.25">
      <c r="A26" s="16">
        <v>18</v>
      </c>
      <c r="B26" s="16">
        <v>28980</v>
      </c>
      <c r="C26" s="32" t="s">
        <v>133</v>
      </c>
      <c r="D26" s="17" t="s">
        <v>134</v>
      </c>
      <c r="E26" s="17" t="s">
        <v>1</v>
      </c>
      <c r="F26" s="17" t="s">
        <v>88</v>
      </c>
      <c r="G26" s="16" t="s">
        <v>89</v>
      </c>
      <c r="H26" s="33">
        <v>45405.37</v>
      </c>
      <c r="I26" s="33">
        <v>0</v>
      </c>
      <c r="J26" s="34">
        <v>45405.371427999999</v>
      </c>
      <c r="K26" s="34">
        <f>+J26*0.05</f>
        <v>2270.2685713999999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9800</v>
      </c>
      <c r="Z26" s="34">
        <f t="shared" ca="1" si="0"/>
        <v>4052.4293999490001</v>
      </c>
      <c r="AA26" s="34">
        <f t="shared" ca="1" si="1"/>
        <v>8104.8587998980001</v>
      </c>
      <c r="AB26" s="34">
        <f t="shared" ca="1" si="2"/>
        <v>190.70255999759999</v>
      </c>
      <c r="AC26" s="34">
        <f t="shared" ca="1" si="3"/>
        <v>47.675639999399998</v>
      </c>
      <c r="AD26" s="34">
        <f t="shared" ca="1" si="4"/>
        <v>1191.890999985</v>
      </c>
      <c r="AE26" s="34">
        <f t="shared" ca="1" si="5"/>
        <v>476.75639999399993</v>
      </c>
      <c r="AF26" s="34">
        <f t="shared" ca="1" si="6"/>
        <v>238.37819999699997</v>
      </c>
      <c r="AG26" s="34">
        <f t="shared" ca="1" si="7"/>
        <v>238.37819999699997</v>
      </c>
      <c r="AH26" s="34">
        <f t="shared" ca="1" si="8"/>
        <v>1907.0255999759997</v>
      </c>
      <c r="AI26" s="34">
        <v>1.1399999999999999</v>
      </c>
      <c r="AJ26" s="34">
        <v>4.68</v>
      </c>
      <c r="AK26" s="34"/>
      <c r="AL26" s="34">
        <v>22</v>
      </c>
      <c r="AM26" s="34">
        <v>4.1399999999999997</v>
      </c>
      <c r="AN26" s="34"/>
      <c r="AO26" s="34"/>
      <c r="AP26" s="34">
        <f t="shared" ca="1" si="9"/>
        <v>833.00000000000011</v>
      </c>
      <c r="AQ26" s="34">
        <f t="shared" ca="1" si="10"/>
        <v>1666.0000000000002</v>
      </c>
      <c r="AR26" s="34">
        <f t="shared" ca="1" si="11"/>
        <v>39.200000000000003</v>
      </c>
      <c r="AS26" s="34">
        <f t="shared" ca="1" si="12"/>
        <v>9.8000000000000007</v>
      </c>
      <c r="AT26" s="34">
        <f t="shared" ca="1" si="13"/>
        <v>245</v>
      </c>
      <c r="AU26" s="34">
        <f t="shared" ca="1" si="14"/>
        <v>98</v>
      </c>
      <c r="AV26" s="34">
        <f t="shared" ca="1" si="15"/>
        <v>49</v>
      </c>
      <c r="AW26" s="34">
        <f t="shared" ca="1" si="16"/>
        <v>49</v>
      </c>
      <c r="AX26" s="34">
        <f t="shared" ca="1" si="17"/>
        <v>392</v>
      </c>
      <c r="AY26" s="34">
        <f t="shared" ca="1" si="18"/>
        <v>77336.695799192981</v>
      </c>
      <c r="AZ26" s="34">
        <f t="shared" si="19"/>
        <v>8343.236999894998</v>
      </c>
      <c r="BA26" s="34">
        <v>77336.695799192981</v>
      </c>
      <c r="BB26" s="34">
        <f t="shared" si="20"/>
        <v>15135.123333333333</v>
      </c>
      <c r="BC26" s="34"/>
      <c r="BD26" s="34">
        <f t="shared" si="21"/>
        <v>1682.5716426526265</v>
      </c>
      <c r="BE26" s="34">
        <f t="shared" si="22"/>
        <v>94154.390775178937</v>
      </c>
      <c r="BF26" s="34">
        <v>77336.695799192981</v>
      </c>
      <c r="BG26" s="34"/>
      <c r="BH26" s="34"/>
      <c r="BI26" s="34">
        <f t="shared" si="23"/>
        <v>1379.8691759859596</v>
      </c>
      <c r="BJ26" s="34">
        <f t="shared" si="24"/>
        <v>78716.564975178946</v>
      </c>
      <c r="BK26" s="34">
        <v>77336.695799192981</v>
      </c>
      <c r="BL26" s="34"/>
      <c r="BM26" s="34">
        <f t="shared" si="25"/>
        <v>1379.8691759859596</v>
      </c>
      <c r="BN26" s="34">
        <f t="shared" si="26"/>
        <v>78716.564975178946</v>
      </c>
      <c r="BO26" s="34">
        <v>77336.695799192981</v>
      </c>
      <c r="BP26" s="34"/>
      <c r="BQ26" s="34"/>
      <c r="BR26" s="34">
        <f t="shared" si="27"/>
        <v>1379.8691759859596</v>
      </c>
      <c r="BS26" s="34">
        <f t="shared" si="28"/>
        <v>78716.564975178946</v>
      </c>
      <c r="BT26" s="34">
        <v>77336.695799192981</v>
      </c>
      <c r="BU26" s="34"/>
      <c r="BV26" s="34">
        <f t="shared" si="29"/>
        <v>1379.8691759859596</v>
      </c>
      <c r="BW26" s="34">
        <f t="shared" si="30"/>
        <v>78716.564975178946</v>
      </c>
      <c r="BX26" s="34">
        <v>77336.695799192981</v>
      </c>
      <c r="BY26" s="34"/>
      <c r="BZ26" s="34">
        <f t="shared" si="31"/>
        <v>1379.8691759859596</v>
      </c>
      <c r="CA26" s="34">
        <f t="shared" si="32"/>
        <v>78716.564975178946</v>
      </c>
      <c r="CB26" s="34">
        <v>77336.695799192981</v>
      </c>
      <c r="CC26" s="34"/>
      <c r="CD26" s="34">
        <f t="shared" si="33"/>
        <v>15891.879999799999</v>
      </c>
      <c r="CE26" s="34">
        <f t="shared" si="34"/>
        <v>1697.7067759819597</v>
      </c>
      <c r="CF26" s="34">
        <f t="shared" si="35"/>
        <v>94926.282574974946</v>
      </c>
      <c r="CG26" s="34">
        <v>77336.695799192981</v>
      </c>
      <c r="CH26" s="34"/>
      <c r="CI26" s="34">
        <f t="shared" si="36"/>
        <v>1379.8691759859596</v>
      </c>
      <c r="CJ26" s="34">
        <f t="shared" si="37"/>
        <v>78716.564975178946</v>
      </c>
      <c r="CK26" s="34">
        <v>77336.695799192981</v>
      </c>
      <c r="CL26" s="34"/>
      <c r="CM26" s="34">
        <f t="shared" si="38"/>
        <v>1379.8691759859596</v>
      </c>
      <c r="CN26" s="34">
        <f t="shared" si="39"/>
        <v>78716.564975178946</v>
      </c>
      <c r="CO26" s="34">
        <v>77336.695799192981</v>
      </c>
      <c r="CP26" s="34"/>
      <c r="CQ26" s="34">
        <f t="shared" si="40"/>
        <v>1379.8691759859596</v>
      </c>
      <c r="CR26" s="34">
        <f t="shared" si="41"/>
        <v>78716.564975178946</v>
      </c>
      <c r="CS26" s="34">
        <v>77336.695799192981</v>
      </c>
      <c r="CT26" s="34"/>
      <c r="CU26" s="34">
        <f t="shared" si="42"/>
        <v>47675.639999399995</v>
      </c>
      <c r="CV26" s="34">
        <f t="shared" si="43"/>
        <v>16333.333333333334</v>
      </c>
      <c r="CW26" s="34">
        <f t="shared" si="44"/>
        <v>2660.0486426406269</v>
      </c>
      <c r="CX26" s="34">
        <f t="shared" si="45"/>
        <v>144005.71777456693</v>
      </c>
      <c r="CY26" s="34">
        <v>77336.695799192981</v>
      </c>
      <c r="CZ26" s="34">
        <f t="shared" si="46"/>
        <v>15891.879999799999</v>
      </c>
      <c r="DA26" s="34">
        <f t="shared" si="47"/>
        <v>7945.9399998999997</v>
      </c>
      <c r="DB26" s="34">
        <f t="shared" si="48"/>
        <v>7945.9399998999997</v>
      </c>
      <c r="DC26" s="34">
        <f t="shared" si="49"/>
        <v>2015.5443759779598</v>
      </c>
      <c r="DD26" s="34">
        <f t="shared" si="50"/>
        <v>111136.00017477095</v>
      </c>
      <c r="DE26" s="34">
        <f t="shared" si="51"/>
        <v>1073954.9111009231</v>
      </c>
    </row>
    <row r="27" spans="1:109" x14ac:dyDescent="0.25">
      <c r="A27" s="16">
        <v>19</v>
      </c>
      <c r="B27" s="16">
        <v>20544</v>
      </c>
      <c r="C27" s="32" t="s">
        <v>135</v>
      </c>
      <c r="D27" s="17" t="s">
        <v>136</v>
      </c>
      <c r="E27" s="17" t="s">
        <v>1</v>
      </c>
      <c r="F27" s="17" t="s">
        <v>92</v>
      </c>
      <c r="G27" s="16" t="s">
        <v>93</v>
      </c>
      <c r="H27" s="33">
        <v>21068.11</v>
      </c>
      <c r="I27" s="33">
        <v>4213.6000000000004</v>
      </c>
      <c r="J27" s="34">
        <v>21910.838855360002</v>
      </c>
      <c r="K27" s="34">
        <v>0</v>
      </c>
      <c r="L27" s="34">
        <v>0</v>
      </c>
      <c r="M27" s="34">
        <v>0</v>
      </c>
      <c r="N27" s="34">
        <f>+J27*0.2</f>
        <v>4382.1677710720005</v>
      </c>
      <c r="O27" s="34">
        <v>0</v>
      </c>
      <c r="P27" s="34">
        <v>0</v>
      </c>
      <c r="Q27" s="34">
        <v>1260</v>
      </c>
      <c r="R27" s="34">
        <v>674.1</v>
      </c>
      <c r="S27" s="34">
        <v>747.76</v>
      </c>
      <c r="T27" s="34">
        <v>0</v>
      </c>
      <c r="U27" s="34">
        <v>368.50000000000006</v>
      </c>
      <c r="V27" s="34">
        <v>0</v>
      </c>
      <c r="W27" s="34">
        <v>3500</v>
      </c>
      <c r="X27" s="34">
        <v>0</v>
      </c>
      <c r="Y27" s="34">
        <v>0</v>
      </c>
      <c r="Z27" s="34">
        <f t="shared" ca="1" si="0"/>
        <v>2791.6861632467198</v>
      </c>
      <c r="AA27" s="34">
        <f t="shared" ca="1" si="1"/>
        <v>5583.3723264934397</v>
      </c>
      <c r="AB27" s="34">
        <f t="shared" ca="1" si="2"/>
        <v>131.373466505728</v>
      </c>
      <c r="AC27" s="34">
        <f t="shared" ca="1" si="3"/>
        <v>32.843366626432001</v>
      </c>
      <c r="AD27" s="34">
        <f t="shared" ca="1" si="4"/>
        <v>821.08416566079995</v>
      </c>
      <c r="AE27" s="34">
        <f t="shared" ca="1" si="5"/>
        <v>328.43366626431998</v>
      </c>
      <c r="AF27" s="34">
        <f t="shared" ca="1" si="6"/>
        <v>164.21683313215999</v>
      </c>
      <c r="AG27" s="34">
        <f t="shared" ca="1" si="7"/>
        <v>164.21683313215999</v>
      </c>
      <c r="AH27" s="34">
        <f t="shared" ca="1" si="8"/>
        <v>1313.7346650572799</v>
      </c>
      <c r="AI27" s="34">
        <v>1.1399999999999999</v>
      </c>
      <c r="AJ27" s="34">
        <v>4.68</v>
      </c>
      <c r="AK27" s="34"/>
      <c r="AL27" s="34">
        <v>22</v>
      </c>
      <c r="AM27" s="34">
        <v>4.1399999999999997</v>
      </c>
      <c r="AN27" s="34">
        <v>13.5</v>
      </c>
      <c r="AO27" s="34">
        <f>SUM(J27:P27)*0.5%</f>
        <v>131.46503313216002</v>
      </c>
      <c r="AP27" s="34">
        <f t="shared" ca="1" si="9"/>
        <v>0</v>
      </c>
      <c r="AQ27" s="34">
        <f t="shared" ca="1" si="10"/>
        <v>0</v>
      </c>
      <c r="AR27" s="34">
        <f t="shared" ca="1" si="11"/>
        <v>0</v>
      </c>
      <c r="AS27" s="34">
        <f t="shared" ca="1" si="12"/>
        <v>0</v>
      </c>
      <c r="AT27" s="34">
        <f t="shared" ca="1" si="13"/>
        <v>0</v>
      </c>
      <c r="AU27" s="34">
        <f t="shared" ca="1" si="14"/>
        <v>0</v>
      </c>
      <c r="AV27" s="34">
        <f t="shared" ca="1" si="15"/>
        <v>0</v>
      </c>
      <c r="AW27" s="34">
        <f t="shared" ca="1" si="16"/>
        <v>0</v>
      </c>
      <c r="AX27" s="34">
        <f t="shared" ca="1" si="17"/>
        <v>0</v>
      </c>
      <c r="AY27" s="34">
        <f t="shared" ca="1" si="18"/>
        <v>44351.253145683193</v>
      </c>
      <c r="AZ27" s="34">
        <f t="shared" si="19"/>
        <v>5747.5891596255997</v>
      </c>
      <c r="BA27" s="34">
        <v>44351.253145683193</v>
      </c>
      <c r="BB27" s="34">
        <f t="shared" si="20"/>
        <v>8427.2366666666658</v>
      </c>
      <c r="BC27" s="34">
        <v>855</v>
      </c>
      <c r="BD27" s="34">
        <f t="shared" si="21"/>
        <v>957.71801305448525</v>
      </c>
      <c r="BE27" s="34">
        <f t="shared" si="22"/>
        <v>54591.207825404344</v>
      </c>
      <c r="BF27" s="34">
        <v>44351.253145683193</v>
      </c>
      <c r="BG27" s="34">
        <f>SUM(J27:P27)/30*6</f>
        <v>5258.6013252864004</v>
      </c>
      <c r="BH27" s="34">
        <f>SUM(J27:P27)/30*10</f>
        <v>8764.335542144001</v>
      </c>
      <c r="BI27" s="34">
        <f t="shared" si="23"/>
        <v>1052.5320170697598</v>
      </c>
      <c r="BJ27" s="34">
        <f t="shared" si="24"/>
        <v>59426.722030183351</v>
      </c>
      <c r="BK27" s="34">
        <v>44351.253145683193</v>
      </c>
      <c r="BL27" s="34">
        <v>880</v>
      </c>
      <c r="BM27" s="34">
        <f t="shared" si="25"/>
        <v>789.67327972115197</v>
      </c>
      <c r="BN27" s="34">
        <f t="shared" si="26"/>
        <v>46020.926425404345</v>
      </c>
      <c r="BO27" s="34">
        <v>44351.253145683193</v>
      </c>
      <c r="BP27" s="34">
        <v>1190</v>
      </c>
      <c r="BQ27" s="34">
        <v>855</v>
      </c>
      <c r="BR27" s="34">
        <f t="shared" si="27"/>
        <v>812.97327972115193</v>
      </c>
      <c r="BS27" s="34">
        <f t="shared" si="28"/>
        <v>47209.226425404348</v>
      </c>
      <c r="BT27" s="34">
        <v>44351.253145683193</v>
      </c>
      <c r="BU27" s="34">
        <v>730</v>
      </c>
      <c r="BV27" s="34">
        <f t="shared" si="29"/>
        <v>786.67327972115197</v>
      </c>
      <c r="BW27" s="34">
        <f t="shared" si="30"/>
        <v>45867.926425404345</v>
      </c>
      <c r="BX27" s="34">
        <v>44351.253145683193</v>
      </c>
      <c r="BY27" s="34"/>
      <c r="BZ27" s="34">
        <f t="shared" si="31"/>
        <v>772.07327972115195</v>
      </c>
      <c r="CA27" s="34">
        <f t="shared" si="32"/>
        <v>45123.326425404346</v>
      </c>
      <c r="CB27" s="34">
        <v>44351.253145683193</v>
      </c>
      <c r="CC27" s="34">
        <v>855</v>
      </c>
      <c r="CD27" s="34">
        <f t="shared" si="33"/>
        <v>8764.335542144001</v>
      </c>
      <c r="CE27" s="34">
        <f t="shared" si="34"/>
        <v>964.45999056403195</v>
      </c>
      <c r="CF27" s="34">
        <f t="shared" si="35"/>
        <v>54935.048678391227</v>
      </c>
      <c r="CG27" s="34">
        <v>44351.253145683193</v>
      </c>
      <c r="CH27" s="34">
        <v>1335</v>
      </c>
      <c r="CI27" s="34">
        <f t="shared" si="36"/>
        <v>798.77327972115199</v>
      </c>
      <c r="CJ27" s="34">
        <f t="shared" si="37"/>
        <v>46485.026425404343</v>
      </c>
      <c r="CK27" s="34">
        <v>44351.253145683193</v>
      </c>
      <c r="CL27" s="34">
        <v>880</v>
      </c>
      <c r="CM27" s="34">
        <f t="shared" si="38"/>
        <v>789.67327972115197</v>
      </c>
      <c r="CN27" s="34">
        <f t="shared" si="39"/>
        <v>46020.926425404345</v>
      </c>
      <c r="CO27" s="34">
        <v>44351.253145683193</v>
      </c>
      <c r="CP27" s="34">
        <v>855</v>
      </c>
      <c r="CQ27" s="34">
        <f t="shared" si="40"/>
        <v>789.17327972115197</v>
      </c>
      <c r="CR27" s="34">
        <f t="shared" si="41"/>
        <v>45995.426425404345</v>
      </c>
      <c r="CS27" s="34">
        <v>44351.253145683193</v>
      </c>
      <c r="CT27" s="34">
        <v>605</v>
      </c>
      <c r="CU27" s="34">
        <f t="shared" si="42"/>
        <v>26293.006626432001</v>
      </c>
      <c r="CV27" s="34">
        <f t="shared" si="43"/>
        <v>5833.3333333333339</v>
      </c>
      <c r="CW27" s="34">
        <f t="shared" si="44"/>
        <v>1426.7000789164586</v>
      </c>
      <c r="CX27" s="34">
        <f t="shared" si="45"/>
        <v>78509.293184364986</v>
      </c>
      <c r="CY27" s="34">
        <v>44351.253145683193</v>
      </c>
      <c r="CZ27" s="34">
        <f t="shared" si="46"/>
        <v>8764.335542144001</v>
      </c>
      <c r="DA27" s="34">
        <f t="shared" si="47"/>
        <v>4382.1677710720005</v>
      </c>
      <c r="DB27" s="34">
        <f t="shared" si="48"/>
        <v>4382.1677710720005</v>
      </c>
      <c r="DC27" s="34">
        <f t="shared" si="49"/>
        <v>1122.6467014069121</v>
      </c>
      <c r="DD27" s="34">
        <f t="shared" si="50"/>
        <v>63002.570931378112</v>
      </c>
      <c r="DE27" s="34">
        <f t="shared" si="51"/>
        <v>633187.62762755249</v>
      </c>
    </row>
    <row r="28" spans="1:109" x14ac:dyDescent="0.25">
      <c r="A28" s="16">
        <v>20</v>
      </c>
      <c r="B28" s="16">
        <v>21641</v>
      </c>
      <c r="C28" s="32" t="s">
        <v>137</v>
      </c>
      <c r="D28" s="17" t="s">
        <v>138</v>
      </c>
      <c r="E28" s="17" t="s">
        <v>112</v>
      </c>
      <c r="F28" s="17" t="s">
        <v>92</v>
      </c>
      <c r="G28" s="16" t="s">
        <v>93</v>
      </c>
      <c r="H28" s="33">
        <v>21068.11</v>
      </c>
      <c r="I28" s="33">
        <v>3160.23</v>
      </c>
      <c r="J28" s="34">
        <v>21910.838855360002</v>
      </c>
      <c r="K28" s="34">
        <v>0</v>
      </c>
      <c r="L28" s="34">
        <v>0</v>
      </c>
      <c r="M28" s="34">
        <f>+J28*0.15</f>
        <v>3286.6258283040002</v>
      </c>
      <c r="N28" s="34">
        <v>0</v>
      </c>
      <c r="O28" s="34">
        <v>0</v>
      </c>
      <c r="P28" s="34">
        <v>0</v>
      </c>
      <c r="Q28" s="34">
        <v>1260</v>
      </c>
      <c r="R28" s="34">
        <v>674.1</v>
      </c>
      <c r="S28" s="34">
        <v>747.76</v>
      </c>
      <c r="T28" s="34">
        <v>0</v>
      </c>
      <c r="U28" s="34">
        <v>368.50000000000006</v>
      </c>
      <c r="V28" s="34">
        <v>0</v>
      </c>
      <c r="W28" s="34">
        <v>0</v>
      </c>
      <c r="X28" s="34">
        <v>473.2</v>
      </c>
      <c r="Y28" s="34">
        <v>0</v>
      </c>
      <c r="Z28" s="34">
        <f t="shared" ca="1" si="0"/>
        <v>2401.06509811144</v>
      </c>
      <c r="AA28" s="34">
        <f t="shared" ca="1" si="1"/>
        <v>4802.1301962228799</v>
      </c>
      <c r="AB28" s="34">
        <f t="shared" ca="1" si="2"/>
        <v>112.991298734656</v>
      </c>
      <c r="AC28" s="34">
        <f t="shared" ca="1" si="3"/>
        <v>28.247824683664</v>
      </c>
      <c r="AD28" s="34">
        <f t="shared" ca="1" si="4"/>
        <v>706.19561709160007</v>
      </c>
      <c r="AE28" s="34">
        <f t="shared" ca="1" si="5"/>
        <v>282.47824683663998</v>
      </c>
      <c r="AF28" s="34">
        <f t="shared" ca="1" si="6"/>
        <v>141.23912341831999</v>
      </c>
      <c r="AG28" s="34">
        <f t="shared" ca="1" si="7"/>
        <v>141.23912341831999</v>
      </c>
      <c r="AH28" s="34">
        <f t="shared" ca="1" si="8"/>
        <v>1129.9129873465599</v>
      </c>
      <c r="AI28" s="34">
        <v>1.1399999999999999</v>
      </c>
      <c r="AJ28" s="34">
        <v>4.68</v>
      </c>
      <c r="AK28" s="34"/>
      <c r="AL28" s="34">
        <v>22</v>
      </c>
      <c r="AM28" s="34">
        <v>4.1399999999999997</v>
      </c>
      <c r="AN28" s="34">
        <v>13.5</v>
      </c>
      <c r="AO28" s="34">
        <f>SUM(J28:P28)*0.5%</f>
        <v>125.98732341832002</v>
      </c>
      <c r="AP28" s="34">
        <f t="shared" ca="1" si="9"/>
        <v>0</v>
      </c>
      <c r="AQ28" s="34">
        <f t="shared" ca="1" si="10"/>
        <v>0</v>
      </c>
      <c r="AR28" s="34">
        <f t="shared" ca="1" si="11"/>
        <v>0</v>
      </c>
      <c r="AS28" s="34">
        <f t="shared" ca="1" si="12"/>
        <v>0</v>
      </c>
      <c r="AT28" s="34">
        <f t="shared" ca="1" si="13"/>
        <v>0</v>
      </c>
      <c r="AU28" s="34">
        <f t="shared" ca="1" si="14"/>
        <v>0</v>
      </c>
      <c r="AV28" s="34">
        <f t="shared" ca="1" si="15"/>
        <v>0</v>
      </c>
      <c r="AW28" s="34">
        <f t="shared" ca="1" si="16"/>
        <v>0</v>
      </c>
      <c r="AX28" s="34">
        <f t="shared" ca="1" si="17"/>
        <v>0</v>
      </c>
      <c r="AY28" s="34">
        <f t="shared" ca="1" si="18"/>
        <v>38637.971522946398</v>
      </c>
      <c r="AZ28" s="34">
        <f t="shared" si="19"/>
        <v>4943.3693196411996</v>
      </c>
      <c r="BA28" s="34">
        <v>38637.971522946398</v>
      </c>
      <c r="BB28" s="34">
        <f t="shared" si="20"/>
        <v>8076.1133333333337</v>
      </c>
      <c r="BC28" s="34">
        <v>855</v>
      </c>
      <c r="BD28" s="34">
        <f t="shared" si="21"/>
        <v>852.5143107327707</v>
      </c>
      <c r="BE28" s="34">
        <f t="shared" si="22"/>
        <v>48421.5991670125</v>
      </c>
      <c r="BF28" s="34">
        <v>38637.971522946398</v>
      </c>
      <c r="BG28" s="34">
        <f>SUM(J28:P28)/30*6</f>
        <v>5039.4929367328004</v>
      </c>
      <c r="BH28" s="34">
        <f>SUM(J28:P28)/30*10</f>
        <v>8399.1548945546674</v>
      </c>
      <c r="BI28" s="34">
        <f t="shared" si="23"/>
        <v>942.66500069185338</v>
      </c>
      <c r="BJ28" s="34">
        <f t="shared" si="24"/>
        <v>53019.284354925716</v>
      </c>
      <c r="BK28" s="34">
        <v>38637.971522946398</v>
      </c>
      <c r="BL28" s="34">
        <v>880</v>
      </c>
      <c r="BM28" s="34">
        <f t="shared" si="25"/>
        <v>691.49204406610397</v>
      </c>
      <c r="BN28" s="34">
        <f t="shared" si="26"/>
        <v>40209.463567012499</v>
      </c>
      <c r="BO28" s="34">
        <v>38637.971522946398</v>
      </c>
      <c r="BP28" s="34">
        <v>1190</v>
      </c>
      <c r="BQ28" s="34">
        <v>855</v>
      </c>
      <c r="BR28" s="34">
        <f t="shared" si="27"/>
        <v>714.79204406610404</v>
      </c>
      <c r="BS28" s="34">
        <f t="shared" si="28"/>
        <v>41397.763567012502</v>
      </c>
      <c r="BT28" s="34">
        <v>38637.971522946398</v>
      </c>
      <c r="BU28" s="34">
        <v>730</v>
      </c>
      <c r="BV28" s="34">
        <f t="shared" si="29"/>
        <v>688.49204406610397</v>
      </c>
      <c r="BW28" s="34">
        <f t="shared" si="30"/>
        <v>40056.463567012499</v>
      </c>
      <c r="BX28" s="34">
        <v>38637.971522946398</v>
      </c>
      <c r="BY28" s="34"/>
      <c r="BZ28" s="34">
        <f t="shared" si="31"/>
        <v>673.89204406610395</v>
      </c>
      <c r="CA28" s="34">
        <f t="shared" si="32"/>
        <v>39311.8635670125</v>
      </c>
      <c r="CB28" s="34">
        <v>38637.971522946398</v>
      </c>
      <c r="CC28" s="34">
        <v>855</v>
      </c>
      <c r="CD28" s="34">
        <f t="shared" si="33"/>
        <v>8399.1548945546674</v>
      </c>
      <c r="CE28" s="34">
        <f t="shared" si="34"/>
        <v>858.97514195719737</v>
      </c>
      <c r="CF28" s="34">
        <f t="shared" si="35"/>
        <v>48751.101559458264</v>
      </c>
      <c r="CG28" s="34">
        <v>38637.971522946398</v>
      </c>
      <c r="CH28" s="34"/>
      <c r="CI28" s="34">
        <f t="shared" si="36"/>
        <v>673.89204406610395</v>
      </c>
      <c r="CJ28" s="34">
        <f t="shared" si="37"/>
        <v>39311.8635670125</v>
      </c>
      <c r="CK28" s="34">
        <v>38637.971522946398</v>
      </c>
      <c r="CL28" s="34">
        <v>880</v>
      </c>
      <c r="CM28" s="34">
        <f t="shared" si="38"/>
        <v>691.49204406610397</v>
      </c>
      <c r="CN28" s="34">
        <f t="shared" si="39"/>
        <v>40209.463567012499</v>
      </c>
      <c r="CO28" s="34">
        <v>38637.971522946398</v>
      </c>
      <c r="CP28" s="34">
        <v>855</v>
      </c>
      <c r="CQ28" s="34">
        <f t="shared" si="40"/>
        <v>690.99204406610397</v>
      </c>
      <c r="CR28" s="34">
        <f t="shared" si="41"/>
        <v>40183.963567012499</v>
      </c>
      <c r="CS28" s="34">
        <v>38637.971522946398</v>
      </c>
      <c r="CT28" s="34">
        <v>605</v>
      </c>
      <c r="CU28" s="34">
        <f t="shared" si="42"/>
        <v>25197.464683664002</v>
      </c>
      <c r="CV28" s="34">
        <f t="shared" si="43"/>
        <v>788.66666666666663</v>
      </c>
      <c r="CW28" s="34">
        <f t="shared" si="44"/>
        <v>1205.7146710727172</v>
      </c>
      <c r="CX28" s="34">
        <f t="shared" si="45"/>
        <v>66434.817544349775</v>
      </c>
      <c r="CY28" s="34">
        <v>38637.971522946398</v>
      </c>
      <c r="CZ28" s="34">
        <f t="shared" si="46"/>
        <v>8399.1548945546674</v>
      </c>
      <c r="DA28" s="34">
        <f t="shared" si="47"/>
        <v>4199.5774472773337</v>
      </c>
      <c r="DB28" s="34">
        <f t="shared" si="48"/>
        <v>4199.5774472773337</v>
      </c>
      <c r="DC28" s="34">
        <f t="shared" si="49"/>
        <v>1009.8582398482907</v>
      </c>
      <c r="DD28" s="34">
        <f t="shared" si="50"/>
        <v>56446.139551904023</v>
      </c>
      <c r="DE28" s="34">
        <f t="shared" si="51"/>
        <v>553753.78714673768</v>
      </c>
    </row>
    <row r="29" spans="1:109" x14ac:dyDescent="0.25">
      <c r="A29" s="16">
        <v>21</v>
      </c>
      <c r="B29" s="16">
        <v>3601</v>
      </c>
      <c r="C29" s="32" t="s">
        <v>139</v>
      </c>
      <c r="D29" s="17" t="s">
        <v>140</v>
      </c>
      <c r="E29" s="17" t="s">
        <v>141</v>
      </c>
      <c r="F29" s="17" t="s">
        <v>88</v>
      </c>
      <c r="G29" s="16" t="s">
        <v>100</v>
      </c>
      <c r="H29" s="33">
        <v>19330.97</v>
      </c>
      <c r="I29" s="33">
        <v>2899.66</v>
      </c>
      <c r="J29" s="34">
        <v>19330.971428000001</v>
      </c>
      <c r="K29" s="34">
        <v>0</v>
      </c>
      <c r="L29" s="34">
        <v>0</v>
      </c>
      <c r="M29" s="34">
        <v>0</v>
      </c>
      <c r="N29" s="34">
        <f>+J29*0.2</f>
        <v>3866.1942856000005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0</v>
      </c>
      <c r="W29" s="34">
        <v>5000</v>
      </c>
      <c r="X29" s="34">
        <v>0</v>
      </c>
      <c r="Y29" s="34">
        <v>0</v>
      </c>
      <c r="Z29" s="34">
        <f t="shared" ca="1" si="0"/>
        <v>2396.759085656</v>
      </c>
      <c r="AA29" s="34">
        <f t="shared" ca="1" si="1"/>
        <v>4793.518171312</v>
      </c>
      <c r="AB29" s="34">
        <f t="shared" ca="1" si="2"/>
        <v>112.7886628544</v>
      </c>
      <c r="AC29" s="34">
        <f t="shared" ca="1" si="3"/>
        <v>28.1971657136</v>
      </c>
      <c r="AD29" s="34">
        <f t="shared" ca="1" si="4"/>
        <v>704.92914284000005</v>
      </c>
      <c r="AE29" s="34">
        <f t="shared" ca="1" si="5"/>
        <v>281.97165713599998</v>
      </c>
      <c r="AF29" s="34">
        <f t="shared" ca="1" si="6"/>
        <v>140.98582856799999</v>
      </c>
      <c r="AG29" s="34">
        <f t="shared" ca="1" si="7"/>
        <v>140.98582856799999</v>
      </c>
      <c r="AH29" s="34">
        <f t="shared" ca="1" si="8"/>
        <v>1127.8866285439999</v>
      </c>
      <c r="AI29" s="34">
        <v>1.1399999999999999</v>
      </c>
      <c r="AJ29" s="34">
        <v>4.68</v>
      </c>
      <c r="AK29" s="34"/>
      <c r="AL29" s="34">
        <v>22</v>
      </c>
      <c r="AM29" s="34">
        <v>4.1399999999999997</v>
      </c>
      <c r="AN29" s="34"/>
      <c r="AO29" s="34"/>
      <c r="AP29" s="34">
        <f t="shared" ca="1" si="9"/>
        <v>0</v>
      </c>
      <c r="AQ29" s="34">
        <f t="shared" ca="1" si="10"/>
        <v>0</v>
      </c>
      <c r="AR29" s="34">
        <f t="shared" ca="1" si="11"/>
        <v>0</v>
      </c>
      <c r="AS29" s="34">
        <f t="shared" ca="1" si="12"/>
        <v>0</v>
      </c>
      <c r="AT29" s="34">
        <f t="shared" ca="1" si="13"/>
        <v>0</v>
      </c>
      <c r="AU29" s="34">
        <f t="shared" ca="1" si="14"/>
        <v>0</v>
      </c>
      <c r="AV29" s="34">
        <f t="shared" ca="1" si="15"/>
        <v>0</v>
      </c>
      <c r="AW29" s="34">
        <f t="shared" ca="1" si="16"/>
        <v>0</v>
      </c>
      <c r="AX29" s="34">
        <f t="shared" ca="1" si="17"/>
        <v>0</v>
      </c>
      <c r="AY29" s="34">
        <f t="shared" ca="1" si="18"/>
        <v>37957.147884792001</v>
      </c>
      <c r="AZ29" s="34">
        <f t="shared" si="19"/>
        <v>4934.5039998799994</v>
      </c>
      <c r="BA29" s="34">
        <v>37957.147884792001</v>
      </c>
      <c r="BB29" s="34">
        <f t="shared" si="20"/>
        <v>7410.2100000000009</v>
      </c>
      <c r="BC29" s="34"/>
      <c r="BD29" s="34">
        <f t="shared" si="21"/>
        <v>808.65707769824007</v>
      </c>
      <c r="BE29" s="34">
        <f t="shared" si="22"/>
        <v>46176.014962490241</v>
      </c>
      <c r="BF29" s="34">
        <v>37957.147884792001</v>
      </c>
      <c r="BG29" s="34"/>
      <c r="BH29" s="34"/>
      <c r="BI29" s="34">
        <f t="shared" si="23"/>
        <v>660.45287769824006</v>
      </c>
      <c r="BJ29" s="34">
        <f t="shared" si="24"/>
        <v>38617.600762490241</v>
      </c>
      <c r="BK29" s="34">
        <v>37957.147884792001</v>
      </c>
      <c r="BL29" s="34"/>
      <c r="BM29" s="34">
        <f t="shared" si="25"/>
        <v>660.45287769824006</v>
      </c>
      <c r="BN29" s="34">
        <f t="shared" si="26"/>
        <v>38617.600762490241</v>
      </c>
      <c r="BO29" s="34">
        <v>37957.147884792001</v>
      </c>
      <c r="BP29" s="34"/>
      <c r="BQ29" s="34"/>
      <c r="BR29" s="34">
        <f t="shared" si="27"/>
        <v>660.45287769824006</v>
      </c>
      <c r="BS29" s="34">
        <f t="shared" si="28"/>
        <v>38617.600762490241</v>
      </c>
      <c r="BT29" s="34">
        <v>37957.147884792001</v>
      </c>
      <c r="BU29" s="34"/>
      <c r="BV29" s="34">
        <f t="shared" si="29"/>
        <v>660.45287769824006</v>
      </c>
      <c r="BW29" s="34">
        <f t="shared" si="30"/>
        <v>38617.600762490241</v>
      </c>
      <c r="BX29" s="34">
        <v>37957.147884792001</v>
      </c>
      <c r="BY29" s="34"/>
      <c r="BZ29" s="34">
        <f t="shared" si="31"/>
        <v>660.45287769824006</v>
      </c>
      <c r="CA29" s="34">
        <f t="shared" si="32"/>
        <v>38617.600762490241</v>
      </c>
      <c r="CB29" s="34">
        <v>37957.147884792001</v>
      </c>
      <c r="CC29" s="34"/>
      <c r="CD29" s="34">
        <f t="shared" si="33"/>
        <v>7732.3885712000001</v>
      </c>
      <c r="CE29" s="34">
        <f t="shared" si="34"/>
        <v>815.10064912224004</v>
      </c>
      <c r="CF29" s="34">
        <f t="shared" si="35"/>
        <v>46504.637105114241</v>
      </c>
      <c r="CG29" s="34">
        <v>37957.147884792001</v>
      </c>
      <c r="CH29" s="34"/>
      <c r="CI29" s="34">
        <f t="shared" si="36"/>
        <v>660.45287769824006</v>
      </c>
      <c r="CJ29" s="34">
        <f t="shared" si="37"/>
        <v>38617.600762490241</v>
      </c>
      <c r="CK29" s="34">
        <v>37957.147884792001</v>
      </c>
      <c r="CL29" s="34"/>
      <c r="CM29" s="34">
        <f t="shared" si="38"/>
        <v>660.45287769824006</v>
      </c>
      <c r="CN29" s="34">
        <f t="shared" si="39"/>
        <v>38617.600762490241</v>
      </c>
      <c r="CO29" s="34">
        <v>37957.147884792001</v>
      </c>
      <c r="CP29" s="34"/>
      <c r="CQ29" s="34">
        <f t="shared" si="40"/>
        <v>660.45287769824006</v>
      </c>
      <c r="CR29" s="34">
        <f t="shared" si="41"/>
        <v>38617.600762490241</v>
      </c>
      <c r="CS29" s="34">
        <v>37957.147884792001</v>
      </c>
      <c r="CT29" s="34"/>
      <c r="CU29" s="34">
        <f t="shared" si="42"/>
        <v>23197.165713599999</v>
      </c>
      <c r="CV29" s="34">
        <f t="shared" si="43"/>
        <v>8333.3333333333321</v>
      </c>
      <c r="CW29" s="34">
        <f t="shared" si="44"/>
        <v>1291.0628586369069</v>
      </c>
      <c r="CX29" s="34">
        <f t="shared" si="45"/>
        <v>70778.709790362249</v>
      </c>
      <c r="CY29" s="34">
        <v>37957.147884792001</v>
      </c>
      <c r="CZ29" s="34">
        <f t="shared" si="46"/>
        <v>7732.3885712000001</v>
      </c>
      <c r="DA29" s="34">
        <f t="shared" si="47"/>
        <v>3866.1942856000001</v>
      </c>
      <c r="DB29" s="34">
        <f t="shared" si="48"/>
        <v>3866.1942856000001</v>
      </c>
      <c r="DC29" s="34">
        <f t="shared" si="49"/>
        <v>969.74842054624014</v>
      </c>
      <c r="DD29" s="34">
        <f t="shared" si="50"/>
        <v>54391.673447738242</v>
      </c>
      <c r="DE29" s="34">
        <f t="shared" si="51"/>
        <v>526791.84140562697</v>
      </c>
    </row>
    <row r="30" spans="1:109" x14ac:dyDescent="0.25">
      <c r="A30" s="16">
        <v>22</v>
      </c>
      <c r="B30" s="16">
        <v>28930</v>
      </c>
      <c r="C30" s="32" t="s">
        <v>142</v>
      </c>
      <c r="D30" s="17" t="s">
        <v>143</v>
      </c>
      <c r="E30" s="17" t="s">
        <v>107</v>
      </c>
      <c r="F30" s="17" t="s">
        <v>92</v>
      </c>
      <c r="G30" s="16" t="s">
        <v>144</v>
      </c>
      <c r="H30" s="33">
        <v>20064.86</v>
      </c>
      <c r="I30" s="33">
        <v>1003.26</v>
      </c>
      <c r="J30" s="34">
        <v>20867.45142768</v>
      </c>
      <c r="K30" s="34">
        <v>0</v>
      </c>
      <c r="L30" s="34">
        <f>+J30*0.1</f>
        <v>2086.7451427680003</v>
      </c>
      <c r="M30" s="34">
        <v>0</v>
      </c>
      <c r="N30" s="34">
        <v>0</v>
      </c>
      <c r="O30" s="34">
        <v>0</v>
      </c>
      <c r="P30" s="34">
        <v>0</v>
      </c>
      <c r="Q30" s="34">
        <v>1260</v>
      </c>
      <c r="R30" s="34">
        <v>674.1</v>
      </c>
      <c r="S30" s="34">
        <v>747.76</v>
      </c>
      <c r="T30" s="34">
        <f>+J30*0.1</f>
        <v>2086.7451427680003</v>
      </c>
      <c r="U30" s="34">
        <v>368.50000000000006</v>
      </c>
      <c r="V30" s="34">
        <v>0</v>
      </c>
      <c r="W30" s="34">
        <v>0</v>
      </c>
      <c r="X30" s="34">
        <v>0</v>
      </c>
      <c r="Y30" s="34">
        <v>0</v>
      </c>
      <c r="Z30" s="34">
        <f t="shared" ca="1" si="0"/>
        <v>2387.7606456233598</v>
      </c>
      <c r="AA30" s="34">
        <f t="shared" ca="1" si="1"/>
        <v>4775.5212912467196</v>
      </c>
      <c r="AB30" s="34">
        <f t="shared" ca="1" si="2"/>
        <v>112.36520685286398</v>
      </c>
      <c r="AC30" s="34">
        <f t="shared" ca="1" si="3"/>
        <v>28.091301713215994</v>
      </c>
      <c r="AD30" s="34">
        <f t="shared" ca="1" si="4"/>
        <v>702.28254283039996</v>
      </c>
      <c r="AE30" s="34">
        <f t="shared" ca="1" si="5"/>
        <v>280.91301713215995</v>
      </c>
      <c r="AF30" s="34">
        <f t="shared" ca="1" si="6"/>
        <v>140.45650856607998</v>
      </c>
      <c r="AG30" s="34">
        <f t="shared" ca="1" si="7"/>
        <v>140.45650856607998</v>
      </c>
      <c r="AH30" s="34">
        <f t="shared" ca="1" si="8"/>
        <v>1123.6520685286398</v>
      </c>
      <c r="AI30" s="34">
        <v>1.1399999999999999</v>
      </c>
      <c r="AJ30" s="34">
        <v>4.68</v>
      </c>
      <c r="AK30" s="34"/>
      <c r="AL30" s="34">
        <v>22</v>
      </c>
      <c r="AM30" s="34">
        <v>4.1399999999999997</v>
      </c>
      <c r="AN30" s="34">
        <v>13.5</v>
      </c>
      <c r="AO30" s="34">
        <f>SUM(J30:P30)*0.5%</f>
        <v>114.77098285224</v>
      </c>
      <c r="AP30" s="34">
        <f t="shared" ca="1" si="9"/>
        <v>0</v>
      </c>
      <c r="AQ30" s="34">
        <f t="shared" ca="1" si="10"/>
        <v>0</v>
      </c>
      <c r="AR30" s="34">
        <f t="shared" ca="1" si="11"/>
        <v>0</v>
      </c>
      <c r="AS30" s="34">
        <f t="shared" ca="1" si="12"/>
        <v>0</v>
      </c>
      <c r="AT30" s="34">
        <f t="shared" ca="1" si="13"/>
        <v>0</v>
      </c>
      <c r="AU30" s="34">
        <f t="shared" ca="1" si="14"/>
        <v>0</v>
      </c>
      <c r="AV30" s="34">
        <f t="shared" ca="1" si="15"/>
        <v>0</v>
      </c>
      <c r="AW30" s="34">
        <f t="shared" ca="1" si="16"/>
        <v>0</v>
      </c>
      <c r="AX30" s="34">
        <f t="shared" ca="1" si="17"/>
        <v>0</v>
      </c>
      <c r="AY30" s="34">
        <f t="shared" ca="1" si="18"/>
        <v>37943.031787127751</v>
      </c>
      <c r="AZ30" s="34">
        <f t="shared" si="19"/>
        <v>4915.9777998127984</v>
      </c>
      <c r="BA30" s="34">
        <v>37943.031787127751</v>
      </c>
      <c r="BB30" s="34">
        <f t="shared" si="20"/>
        <v>7022.7066666666669</v>
      </c>
      <c r="BC30" s="34">
        <v>855</v>
      </c>
      <c r="BD30" s="34">
        <f t="shared" si="21"/>
        <v>818.09521307963234</v>
      </c>
      <c r="BE30" s="34">
        <f t="shared" si="22"/>
        <v>46638.833666874052</v>
      </c>
      <c r="BF30" s="34">
        <v>37943.031787127751</v>
      </c>
      <c r="BG30" s="34">
        <f>SUM(J30:P30)/30*6</f>
        <v>4590.8393140895996</v>
      </c>
      <c r="BH30" s="34">
        <f>SUM(J30:P30)/30*10</f>
        <v>7651.3988568159994</v>
      </c>
      <c r="BI30" s="34">
        <f t="shared" si="23"/>
        <v>905.38584316441109</v>
      </c>
      <c r="BJ30" s="34">
        <f t="shared" si="24"/>
        <v>51090.655801197761</v>
      </c>
      <c r="BK30" s="34">
        <v>37943.031787127751</v>
      </c>
      <c r="BL30" s="34">
        <v>880</v>
      </c>
      <c r="BM30" s="34">
        <f t="shared" si="25"/>
        <v>678.14107974629906</v>
      </c>
      <c r="BN30" s="34">
        <f t="shared" si="26"/>
        <v>39501.172866874047</v>
      </c>
      <c r="BO30" s="34">
        <v>37943.031787127751</v>
      </c>
      <c r="BP30" s="34"/>
      <c r="BQ30" s="34">
        <v>855</v>
      </c>
      <c r="BR30" s="34">
        <f t="shared" si="27"/>
        <v>677.64107974629906</v>
      </c>
      <c r="BS30" s="34">
        <f t="shared" si="28"/>
        <v>39475.672866874047</v>
      </c>
      <c r="BT30" s="34">
        <v>37943.031787127751</v>
      </c>
      <c r="BU30" s="34">
        <v>730</v>
      </c>
      <c r="BV30" s="34">
        <f t="shared" si="29"/>
        <v>675.14107974629906</v>
      </c>
      <c r="BW30" s="34">
        <f t="shared" si="30"/>
        <v>39348.172866874047</v>
      </c>
      <c r="BX30" s="34">
        <v>37943.031787127751</v>
      </c>
      <c r="BY30" s="34"/>
      <c r="BZ30" s="34">
        <f t="shared" si="31"/>
        <v>660.54107974629903</v>
      </c>
      <c r="CA30" s="34">
        <f t="shared" si="32"/>
        <v>38603.572866874048</v>
      </c>
      <c r="CB30" s="34">
        <v>37943.031787127751</v>
      </c>
      <c r="CC30" s="34">
        <v>855</v>
      </c>
      <c r="CD30" s="34">
        <f t="shared" si="33"/>
        <v>7651.3988568159994</v>
      </c>
      <c r="CE30" s="34">
        <f t="shared" si="34"/>
        <v>830.66905688261909</v>
      </c>
      <c r="CF30" s="34">
        <f t="shared" si="35"/>
        <v>47280.099700826366</v>
      </c>
      <c r="CG30" s="34">
        <v>37943.031787127751</v>
      </c>
      <c r="CH30" s="34"/>
      <c r="CI30" s="34">
        <f t="shared" si="36"/>
        <v>660.54107974629903</v>
      </c>
      <c r="CJ30" s="34">
        <f t="shared" si="37"/>
        <v>38603.572866874048</v>
      </c>
      <c r="CK30" s="34">
        <v>37943.031787127751</v>
      </c>
      <c r="CL30" s="34">
        <v>880</v>
      </c>
      <c r="CM30" s="34">
        <f t="shared" si="38"/>
        <v>678.14107974629906</v>
      </c>
      <c r="CN30" s="34">
        <f t="shared" si="39"/>
        <v>39501.172866874047</v>
      </c>
      <c r="CO30" s="34">
        <v>37943.031787127751</v>
      </c>
      <c r="CP30" s="34">
        <v>855</v>
      </c>
      <c r="CQ30" s="34">
        <f t="shared" si="40"/>
        <v>677.64107974629906</v>
      </c>
      <c r="CR30" s="34">
        <f t="shared" si="41"/>
        <v>39475.672866874047</v>
      </c>
      <c r="CS30" s="34">
        <v>37943.031787127751</v>
      </c>
      <c r="CT30" s="34">
        <v>605</v>
      </c>
      <c r="CU30" s="34">
        <f t="shared" si="42"/>
        <v>22954.196570447999</v>
      </c>
      <c r="CV30" s="34">
        <f t="shared" si="43"/>
        <v>0</v>
      </c>
      <c r="CW30" s="34">
        <f t="shared" si="44"/>
        <v>1131.7250111552589</v>
      </c>
      <c r="CX30" s="34">
        <f t="shared" si="45"/>
        <v>62633.953368731003</v>
      </c>
      <c r="CY30" s="34">
        <v>37943.031787127751</v>
      </c>
      <c r="CZ30" s="34">
        <f t="shared" si="46"/>
        <v>7651.3988568159994</v>
      </c>
      <c r="DA30" s="34">
        <f t="shared" si="47"/>
        <v>3825.6994284079997</v>
      </c>
      <c r="DB30" s="34">
        <f t="shared" si="48"/>
        <v>3825.6994284079997</v>
      </c>
      <c r="DC30" s="34">
        <f t="shared" si="49"/>
        <v>966.59703401893898</v>
      </c>
      <c r="DD30" s="34">
        <f t="shared" si="50"/>
        <v>54212.426534778686</v>
      </c>
      <c r="DE30" s="34">
        <f t="shared" si="51"/>
        <v>536364.97914052627</v>
      </c>
    </row>
    <row r="31" spans="1:109" x14ac:dyDescent="0.25">
      <c r="A31" s="16">
        <v>23</v>
      </c>
      <c r="B31" s="16">
        <v>28981</v>
      </c>
      <c r="C31" s="32" t="s">
        <v>145</v>
      </c>
      <c r="D31" s="17" t="s">
        <v>146</v>
      </c>
      <c r="E31" s="17" t="s">
        <v>107</v>
      </c>
      <c r="F31" s="17" t="s">
        <v>88</v>
      </c>
      <c r="G31" s="16" t="s">
        <v>147</v>
      </c>
      <c r="H31" s="33">
        <v>27731.31</v>
      </c>
      <c r="I31" s="33">
        <v>0</v>
      </c>
      <c r="J31" s="34">
        <v>27731.314284</v>
      </c>
      <c r="K31" s="34">
        <f>+J31*0.05</f>
        <v>1386.5657142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5950</v>
      </c>
      <c r="X31" s="34">
        <v>0</v>
      </c>
      <c r="Y31" s="34">
        <v>0</v>
      </c>
      <c r="Z31" s="34">
        <f t="shared" ca="1" si="0"/>
        <v>2980.7697998470003</v>
      </c>
      <c r="AA31" s="34">
        <f t="shared" ca="1" si="1"/>
        <v>5961.5395996940006</v>
      </c>
      <c r="AB31" s="34">
        <f t="shared" ca="1" si="2"/>
        <v>140.27151999279999</v>
      </c>
      <c r="AC31" s="34">
        <f t="shared" ca="1" si="3"/>
        <v>35.067879998199999</v>
      </c>
      <c r="AD31" s="34">
        <f t="shared" ca="1" si="4"/>
        <v>876.69699995500002</v>
      </c>
      <c r="AE31" s="34">
        <f t="shared" ca="1" si="5"/>
        <v>350.67879998199999</v>
      </c>
      <c r="AF31" s="34">
        <f t="shared" ca="1" si="6"/>
        <v>175.33939999099999</v>
      </c>
      <c r="AG31" s="34">
        <f t="shared" ca="1" si="7"/>
        <v>175.33939999099999</v>
      </c>
      <c r="AH31" s="34">
        <f t="shared" ca="1" si="8"/>
        <v>1402.7151999279999</v>
      </c>
      <c r="AI31" s="34">
        <v>1.1399999999999999</v>
      </c>
      <c r="AJ31" s="34">
        <v>4.68</v>
      </c>
      <c r="AK31" s="34">
        <v>1919.84</v>
      </c>
      <c r="AL31" s="34">
        <v>22</v>
      </c>
      <c r="AM31" s="34">
        <v>4.1399999999999997</v>
      </c>
      <c r="AN31" s="34"/>
      <c r="AO31" s="34"/>
      <c r="AP31" s="34">
        <f t="shared" ca="1" si="9"/>
        <v>0</v>
      </c>
      <c r="AQ31" s="34">
        <f t="shared" ca="1" si="10"/>
        <v>0</v>
      </c>
      <c r="AR31" s="34">
        <f t="shared" ca="1" si="11"/>
        <v>0</v>
      </c>
      <c r="AS31" s="34">
        <f t="shared" ca="1" si="12"/>
        <v>0</v>
      </c>
      <c r="AT31" s="34">
        <f t="shared" ca="1" si="13"/>
        <v>0</v>
      </c>
      <c r="AU31" s="34">
        <f t="shared" ca="1" si="14"/>
        <v>0</v>
      </c>
      <c r="AV31" s="34">
        <f t="shared" ca="1" si="15"/>
        <v>0</v>
      </c>
      <c r="AW31" s="34">
        <f t="shared" ca="1" si="16"/>
        <v>0</v>
      </c>
      <c r="AX31" s="34">
        <f t="shared" ca="1" si="17"/>
        <v>0</v>
      </c>
      <c r="AY31" s="34">
        <f t="shared" ca="1" si="18"/>
        <v>49118.098597578988</v>
      </c>
      <c r="AZ31" s="34">
        <f t="shared" si="19"/>
        <v>6136.8789996849991</v>
      </c>
      <c r="BA31" s="34">
        <v>49118.098597578988</v>
      </c>
      <c r="BB31" s="34">
        <f t="shared" si="20"/>
        <v>9243.77</v>
      </c>
      <c r="BC31" s="34"/>
      <c r="BD31" s="34">
        <f t="shared" si="21"/>
        <v>1044.4997919578798</v>
      </c>
      <c r="BE31" s="34">
        <f t="shared" si="22"/>
        <v>59406.368389536867</v>
      </c>
      <c r="BF31" s="34">
        <v>49118.098597578988</v>
      </c>
      <c r="BG31" s="34"/>
      <c r="BH31" s="34"/>
      <c r="BI31" s="34">
        <f t="shared" si="23"/>
        <v>859.62439195787977</v>
      </c>
      <c r="BJ31" s="34">
        <f t="shared" si="24"/>
        <v>49977.722989536865</v>
      </c>
      <c r="BK31" s="34">
        <v>49118.098597578988</v>
      </c>
      <c r="BL31" s="34"/>
      <c r="BM31" s="34">
        <f t="shared" si="25"/>
        <v>859.62439195787977</v>
      </c>
      <c r="BN31" s="34">
        <f t="shared" si="26"/>
        <v>49977.722989536865</v>
      </c>
      <c r="BO31" s="34">
        <v>49118.098597578988</v>
      </c>
      <c r="BP31" s="34"/>
      <c r="BQ31" s="34"/>
      <c r="BR31" s="34">
        <f t="shared" si="27"/>
        <v>859.62439195787977</v>
      </c>
      <c r="BS31" s="34">
        <f t="shared" si="28"/>
        <v>49977.722989536865</v>
      </c>
      <c r="BT31" s="34">
        <v>49118.098597578988</v>
      </c>
      <c r="BU31" s="34"/>
      <c r="BV31" s="34">
        <f t="shared" si="29"/>
        <v>859.62439195787977</v>
      </c>
      <c r="BW31" s="34">
        <f t="shared" si="30"/>
        <v>49977.722989536865</v>
      </c>
      <c r="BX31" s="34">
        <v>49118.098597578988</v>
      </c>
      <c r="BY31" s="34"/>
      <c r="BZ31" s="34">
        <f t="shared" si="31"/>
        <v>859.62439195787977</v>
      </c>
      <c r="CA31" s="34">
        <f t="shared" si="32"/>
        <v>49977.722989536865</v>
      </c>
      <c r="CB31" s="34">
        <v>49118.098597578988</v>
      </c>
      <c r="CC31" s="34"/>
      <c r="CD31" s="34">
        <f t="shared" si="33"/>
        <v>9705.9599994</v>
      </c>
      <c r="CE31" s="34">
        <f t="shared" si="34"/>
        <v>1053.7435919458799</v>
      </c>
      <c r="CF31" s="34">
        <f t="shared" si="35"/>
        <v>59877.80218892487</v>
      </c>
      <c r="CG31" s="34">
        <v>49118.098597578988</v>
      </c>
      <c r="CH31" s="34"/>
      <c r="CI31" s="34">
        <f t="shared" si="36"/>
        <v>859.62439195787977</v>
      </c>
      <c r="CJ31" s="34">
        <f t="shared" si="37"/>
        <v>49977.722989536865</v>
      </c>
      <c r="CK31" s="34">
        <v>49118.098597578988</v>
      </c>
      <c r="CL31" s="34"/>
      <c r="CM31" s="34">
        <f t="shared" si="38"/>
        <v>859.62439195787977</v>
      </c>
      <c r="CN31" s="34">
        <f t="shared" si="39"/>
        <v>49977.722989536865</v>
      </c>
      <c r="CO31" s="34">
        <v>49118.098597578988</v>
      </c>
      <c r="CP31" s="34"/>
      <c r="CQ31" s="34">
        <f t="shared" si="40"/>
        <v>859.62439195787977</v>
      </c>
      <c r="CR31" s="34">
        <f t="shared" si="41"/>
        <v>49977.722989536865</v>
      </c>
      <c r="CS31" s="34">
        <v>49118.098597578988</v>
      </c>
      <c r="CT31" s="34"/>
      <c r="CU31" s="34">
        <f t="shared" si="42"/>
        <v>29117.879998199998</v>
      </c>
      <c r="CV31" s="34">
        <f t="shared" si="43"/>
        <v>9916.6666666666679</v>
      </c>
      <c r="CW31" s="34">
        <f t="shared" si="44"/>
        <v>1640.3153252552133</v>
      </c>
      <c r="CX31" s="34">
        <f t="shared" si="45"/>
        <v>89792.960587700873</v>
      </c>
      <c r="CY31" s="34">
        <v>49118.098597578988</v>
      </c>
      <c r="CZ31" s="34">
        <f t="shared" si="46"/>
        <v>9705.9599994</v>
      </c>
      <c r="DA31" s="34">
        <f t="shared" si="47"/>
        <v>4852.9799997</v>
      </c>
      <c r="DB31" s="34">
        <f t="shared" si="48"/>
        <v>4852.9799997</v>
      </c>
      <c r="DC31" s="34">
        <f t="shared" si="49"/>
        <v>1247.8627919338799</v>
      </c>
      <c r="DD31" s="34">
        <f t="shared" si="50"/>
        <v>69777.881388312861</v>
      </c>
      <c r="DE31" s="34">
        <f t="shared" si="51"/>
        <v>678676.7964707705</v>
      </c>
    </row>
    <row r="32" spans="1:109" x14ac:dyDescent="0.25">
      <c r="A32" s="16">
        <v>24</v>
      </c>
      <c r="B32" s="16" t="s">
        <v>148</v>
      </c>
      <c r="C32" s="36" t="s">
        <v>149</v>
      </c>
      <c r="D32" s="17" t="s">
        <v>150</v>
      </c>
      <c r="E32" s="17" t="s">
        <v>103</v>
      </c>
      <c r="F32" s="17" t="s">
        <v>92</v>
      </c>
      <c r="G32" s="16" t="s">
        <v>151</v>
      </c>
      <c r="H32" s="33">
        <v>7001.07</v>
      </c>
      <c r="I32" s="33">
        <v>0</v>
      </c>
      <c r="J32" s="20">
        <f>+H32*1.04</f>
        <v>7281.1127999999999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1260</v>
      </c>
      <c r="R32" s="34">
        <v>674.1</v>
      </c>
      <c r="S32" s="34">
        <v>747.76</v>
      </c>
      <c r="T32" s="34">
        <v>0</v>
      </c>
      <c r="U32" s="34">
        <v>368.50000000000006</v>
      </c>
      <c r="V32" s="34">
        <v>0</v>
      </c>
      <c r="W32" s="34">
        <v>0</v>
      </c>
      <c r="X32" s="34">
        <v>0</v>
      </c>
      <c r="Y32" s="34">
        <v>0</v>
      </c>
      <c r="Z32" s="34">
        <f t="shared" ca="1" si="0"/>
        <v>878.17518800000005</v>
      </c>
      <c r="AA32" s="34">
        <f t="shared" ca="1" si="1"/>
        <v>1756.3503760000001</v>
      </c>
      <c r="AB32" s="34">
        <f t="shared" ca="1" si="2"/>
        <v>41.325891200000001</v>
      </c>
      <c r="AC32" s="34">
        <f t="shared" ca="1" si="3"/>
        <v>10.3314728</v>
      </c>
      <c r="AD32" s="34">
        <f t="shared" ca="1" si="4"/>
        <v>258.28681999999998</v>
      </c>
      <c r="AE32" s="34">
        <f t="shared" ca="1" si="5"/>
        <v>103.314728</v>
      </c>
      <c r="AF32" s="34">
        <f t="shared" ca="1" si="6"/>
        <v>51.657364000000001</v>
      </c>
      <c r="AG32" s="34">
        <f t="shared" ca="1" si="7"/>
        <v>51.657364000000001</v>
      </c>
      <c r="AH32" s="34">
        <f t="shared" ca="1" si="8"/>
        <v>413.25891200000001</v>
      </c>
      <c r="AI32" s="34">
        <v>1.1399999999999999</v>
      </c>
      <c r="AJ32" s="34">
        <v>4.68</v>
      </c>
      <c r="AK32" s="20"/>
      <c r="AL32" s="34">
        <v>22</v>
      </c>
      <c r="AM32" s="34">
        <v>4.1399999999999997</v>
      </c>
      <c r="AN32" s="34">
        <v>13.5</v>
      </c>
      <c r="AO32" s="34">
        <f>SUM(J32:P32)*0.5%</f>
        <v>36.405563999999998</v>
      </c>
      <c r="AP32" s="34">
        <v>0</v>
      </c>
      <c r="AQ32" s="34">
        <v>0</v>
      </c>
      <c r="AR32" s="34">
        <v>0</v>
      </c>
      <c r="AS32" s="34">
        <v>0</v>
      </c>
      <c r="AT32" s="34">
        <v>0</v>
      </c>
      <c r="AU32" s="34">
        <v>0</v>
      </c>
      <c r="AV32" s="34">
        <v>0</v>
      </c>
      <c r="AW32" s="34">
        <v>0</v>
      </c>
      <c r="AX32" s="34">
        <v>0</v>
      </c>
      <c r="AY32" s="34">
        <f t="shared" ca="1" si="18"/>
        <v>13977.696479999999</v>
      </c>
      <c r="AZ32" s="34">
        <f t="shared" si="19"/>
        <v>1808.0077399999998</v>
      </c>
      <c r="BA32" s="34">
        <v>13977.696479999999</v>
      </c>
      <c r="BB32" s="34">
        <f t="shared" si="20"/>
        <v>2333.69</v>
      </c>
      <c r="BC32" s="34">
        <v>855</v>
      </c>
      <c r="BD32" s="34">
        <f t="shared" si="21"/>
        <v>307.16757480000007</v>
      </c>
      <c r="BE32" s="34">
        <f t="shared" si="22"/>
        <v>17473.554054800003</v>
      </c>
      <c r="BF32" s="20">
        <v>13977.696479999999</v>
      </c>
      <c r="BG32" s="34">
        <f>SUM(J32:P32)/30*6</f>
        <v>1456.2225599999999</v>
      </c>
      <c r="BH32" s="34">
        <f>SUM(J32:P32)/30*10</f>
        <v>2427.0375999999997</v>
      </c>
      <c r="BI32" s="34">
        <f t="shared" si="23"/>
        <v>321.05897799999997</v>
      </c>
      <c r="BJ32" s="34">
        <f t="shared" si="24"/>
        <v>18182.015617999998</v>
      </c>
      <c r="BK32" s="34">
        <v>13977.696479999999</v>
      </c>
      <c r="BL32" s="34">
        <v>880</v>
      </c>
      <c r="BM32" s="34">
        <f t="shared" si="25"/>
        <v>260.99377479999998</v>
      </c>
      <c r="BN32" s="34">
        <f t="shared" si="26"/>
        <v>15118.690254799998</v>
      </c>
      <c r="BO32" s="20">
        <v>13977.696479999999</v>
      </c>
      <c r="BP32" s="20"/>
      <c r="BQ32" s="34">
        <v>855</v>
      </c>
      <c r="BR32" s="34">
        <f t="shared" si="27"/>
        <v>260.49377479999998</v>
      </c>
      <c r="BS32" s="34">
        <f t="shared" si="28"/>
        <v>15093.190254799998</v>
      </c>
      <c r="BT32" s="20">
        <v>13977.696479999999</v>
      </c>
      <c r="BU32" s="34">
        <v>730</v>
      </c>
      <c r="BV32" s="34">
        <f t="shared" si="29"/>
        <v>257.99377479999998</v>
      </c>
      <c r="BW32" s="34">
        <f t="shared" si="30"/>
        <v>14965.690254799998</v>
      </c>
      <c r="BX32" s="20">
        <v>13977.696479999999</v>
      </c>
      <c r="BY32" s="20"/>
      <c r="BZ32" s="34">
        <f t="shared" si="31"/>
        <v>243.39377479999999</v>
      </c>
      <c r="CA32" s="34">
        <f t="shared" si="32"/>
        <v>14221.090254799999</v>
      </c>
      <c r="CB32" s="20">
        <v>13977.696479999999</v>
      </c>
      <c r="CC32" s="34">
        <v>855</v>
      </c>
      <c r="CD32" s="34">
        <f t="shared" si="33"/>
        <v>2427.0375999999997</v>
      </c>
      <c r="CE32" s="34">
        <f t="shared" si="34"/>
        <v>309.03452679999998</v>
      </c>
      <c r="CF32" s="34">
        <f t="shared" si="35"/>
        <v>17568.768606799997</v>
      </c>
      <c r="CG32" s="20">
        <v>13977.696479999999</v>
      </c>
      <c r="CH32" s="34">
        <v>1335</v>
      </c>
      <c r="CI32" s="34">
        <f t="shared" si="36"/>
        <v>270.09377480000001</v>
      </c>
      <c r="CJ32" s="34">
        <f t="shared" si="37"/>
        <v>15582.790254799998</v>
      </c>
      <c r="CK32" s="20">
        <v>13977.696479999999</v>
      </c>
      <c r="CL32" s="34">
        <v>880</v>
      </c>
      <c r="CM32" s="34">
        <f t="shared" si="38"/>
        <v>260.99377479999998</v>
      </c>
      <c r="CN32" s="34">
        <f t="shared" si="39"/>
        <v>15118.690254799998</v>
      </c>
      <c r="CO32" s="20">
        <v>13977.696479999999</v>
      </c>
      <c r="CP32" s="34">
        <v>855</v>
      </c>
      <c r="CQ32" s="34">
        <f t="shared" si="40"/>
        <v>260.49377479999998</v>
      </c>
      <c r="CR32" s="34">
        <f t="shared" si="41"/>
        <v>15093.190254799998</v>
      </c>
      <c r="CS32" s="20">
        <v>13977.696479999999</v>
      </c>
      <c r="CT32" s="34">
        <v>605</v>
      </c>
      <c r="CU32" s="34">
        <f t="shared" si="42"/>
        <v>7281.1127999999999</v>
      </c>
      <c r="CV32" s="34">
        <f t="shared" si="43"/>
        <v>0</v>
      </c>
      <c r="CW32" s="34">
        <f t="shared" si="44"/>
        <v>401.11603079999992</v>
      </c>
      <c r="CX32" s="34">
        <f t="shared" si="45"/>
        <v>22264.925310799998</v>
      </c>
      <c r="CY32" s="20">
        <v>13977.696479999999</v>
      </c>
      <c r="CZ32" s="34">
        <f t="shared" si="46"/>
        <v>2427.0375999999997</v>
      </c>
      <c r="DA32" s="34">
        <f t="shared" si="47"/>
        <v>1213.5187999999998</v>
      </c>
      <c r="DB32" s="34">
        <f t="shared" si="48"/>
        <v>1213.5187999999998</v>
      </c>
      <c r="DC32" s="34">
        <f t="shared" si="49"/>
        <v>340.47527879999996</v>
      </c>
      <c r="DD32" s="34">
        <f t="shared" si="50"/>
        <v>19172.246958799999</v>
      </c>
      <c r="DE32" s="34">
        <f t="shared" si="51"/>
        <v>199854.84233279998</v>
      </c>
    </row>
    <row r="33" spans="1:109" x14ac:dyDescent="0.25">
      <c r="A33" s="16">
        <v>25</v>
      </c>
      <c r="B33" s="16" t="s">
        <v>148</v>
      </c>
      <c r="C33" s="36" t="s">
        <v>149</v>
      </c>
      <c r="D33" s="17" t="s">
        <v>150</v>
      </c>
      <c r="E33" s="17" t="s">
        <v>103</v>
      </c>
      <c r="F33" s="17" t="s">
        <v>92</v>
      </c>
      <c r="G33" s="16" t="s">
        <v>151</v>
      </c>
      <c r="H33" s="33">
        <v>7001.07</v>
      </c>
      <c r="I33" s="33">
        <v>0</v>
      </c>
      <c r="J33" s="20">
        <f>+H33*1.04</f>
        <v>7281.1127999999999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1260</v>
      </c>
      <c r="R33" s="34">
        <v>674.1</v>
      </c>
      <c r="S33" s="34">
        <v>747.76</v>
      </c>
      <c r="T33" s="34">
        <v>0</v>
      </c>
      <c r="U33" s="34">
        <v>368.50000000000006</v>
      </c>
      <c r="V33" s="34">
        <v>0</v>
      </c>
      <c r="W33" s="34">
        <v>0</v>
      </c>
      <c r="X33" s="34">
        <v>0</v>
      </c>
      <c r="Y33" s="34">
        <v>0</v>
      </c>
      <c r="Z33" s="34">
        <f t="shared" ca="1" si="0"/>
        <v>878.17518800000005</v>
      </c>
      <c r="AA33" s="34">
        <f t="shared" ca="1" si="1"/>
        <v>1756.3503760000001</v>
      </c>
      <c r="AB33" s="34">
        <f t="shared" ca="1" si="2"/>
        <v>41.325891200000001</v>
      </c>
      <c r="AC33" s="34">
        <f t="shared" ca="1" si="3"/>
        <v>10.3314728</v>
      </c>
      <c r="AD33" s="34">
        <f t="shared" ca="1" si="4"/>
        <v>258.28681999999998</v>
      </c>
      <c r="AE33" s="34">
        <f t="shared" ca="1" si="5"/>
        <v>103.314728</v>
      </c>
      <c r="AF33" s="34">
        <f t="shared" ca="1" si="6"/>
        <v>51.657364000000001</v>
      </c>
      <c r="AG33" s="34">
        <f t="shared" ca="1" si="7"/>
        <v>51.657364000000001</v>
      </c>
      <c r="AH33" s="34">
        <f t="shared" ca="1" si="8"/>
        <v>413.25891200000001</v>
      </c>
      <c r="AI33" s="34">
        <v>1.1399999999999999</v>
      </c>
      <c r="AJ33" s="34">
        <v>4.68</v>
      </c>
      <c r="AK33" s="20"/>
      <c r="AL33" s="34">
        <v>22</v>
      </c>
      <c r="AM33" s="34">
        <v>4.1399999999999997</v>
      </c>
      <c r="AN33" s="34">
        <v>13.5</v>
      </c>
      <c r="AO33" s="34">
        <f>SUM(J33:P33)*0.5%</f>
        <v>36.405563999999998</v>
      </c>
      <c r="AP33" s="34">
        <v>0</v>
      </c>
      <c r="AQ33" s="34">
        <v>0</v>
      </c>
      <c r="AR33" s="34">
        <v>0</v>
      </c>
      <c r="AS33" s="34">
        <v>0</v>
      </c>
      <c r="AT33" s="34">
        <v>0</v>
      </c>
      <c r="AU33" s="34">
        <v>0</v>
      </c>
      <c r="AV33" s="34">
        <v>0</v>
      </c>
      <c r="AW33" s="34">
        <v>0</v>
      </c>
      <c r="AX33" s="34">
        <v>0</v>
      </c>
      <c r="AY33" s="34">
        <f t="shared" ca="1" si="18"/>
        <v>13977.696479999999</v>
      </c>
      <c r="AZ33" s="34">
        <f t="shared" si="19"/>
        <v>1808.0077399999998</v>
      </c>
      <c r="BA33" s="34">
        <v>13977.696479999999</v>
      </c>
      <c r="BB33" s="34">
        <f t="shared" si="20"/>
        <v>2333.69</v>
      </c>
      <c r="BC33" s="34">
        <v>855</v>
      </c>
      <c r="BD33" s="34">
        <f t="shared" si="21"/>
        <v>307.16757480000007</v>
      </c>
      <c r="BE33" s="34">
        <f t="shared" si="22"/>
        <v>17473.554054800003</v>
      </c>
      <c r="BF33" s="20">
        <v>13977.696479999999</v>
      </c>
      <c r="BG33" s="34">
        <f>SUM(J33:P33)/30*6</f>
        <v>1456.2225599999999</v>
      </c>
      <c r="BH33" s="34">
        <f>SUM(J33:P33)/30*10</f>
        <v>2427.0375999999997</v>
      </c>
      <c r="BI33" s="34">
        <f t="shared" si="23"/>
        <v>321.05897799999997</v>
      </c>
      <c r="BJ33" s="34">
        <f t="shared" si="24"/>
        <v>18182.015617999998</v>
      </c>
      <c r="BK33" s="34">
        <v>13977.696479999999</v>
      </c>
      <c r="BL33" s="34">
        <v>880</v>
      </c>
      <c r="BM33" s="34">
        <f t="shared" si="25"/>
        <v>260.99377479999998</v>
      </c>
      <c r="BN33" s="34">
        <f t="shared" si="26"/>
        <v>15118.690254799998</v>
      </c>
      <c r="BO33" s="20">
        <v>13977.696479999999</v>
      </c>
      <c r="BP33" s="20"/>
      <c r="BQ33" s="34">
        <v>855</v>
      </c>
      <c r="BR33" s="34">
        <f t="shared" si="27"/>
        <v>260.49377479999998</v>
      </c>
      <c r="BS33" s="34">
        <f t="shared" si="28"/>
        <v>15093.190254799998</v>
      </c>
      <c r="BT33" s="20">
        <v>13977.696479999999</v>
      </c>
      <c r="BU33" s="34">
        <v>730</v>
      </c>
      <c r="BV33" s="34">
        <f t="shared" si="29"/>
        <v>257.99377479999998</v>
      </c>
      <c r="BW33" s="34">
        <f t="shared" si="30"/>
        <v>14965.690254799998</v>
      </c>
      <c r="BX33" s="20">
        <v>13977.696479999999</v>
      </c>
      <c r="BY33" s="20"/>
      <c r="BZ33" s="34">
        <f t="shared" si="31"/>
        <v>243.39377479999999</v>
      </c>
      <c r="CA33" s="34">
        <f t="shared" si="32"/>
        <v>14221.090254799999</v>
      </c>
      <c r="CB33" s="20">
        <v>13977.696479999999</v>
      </c>
      <c r="CC33" s="34">
        <v>855</v>
      </c>
      <c r="CD33" s="34">
        <f t="shared" si="33"/>
        <v>2427.0375999999997</v>
      </c>
      <c r="CE33" s="34">
        <f t="shared" si="34"/>
        <v>309.03452679999998</v>
      </c>
      <c r="CF33" s="34">
        <f t="shared" si="35"/>
        <v>17568.768606799997</v>
      </c>
      <c r="CG33" s="20">
        <v>13977.696479999999</v>
      </c>
      <c r="CH33" s="34">
        <v>1335</v>
      </c>
      <c r="CI33" s="34">
        <f t="shared" si="36"/>
        <v>270.09377480000001</v>
      </c>
      <c r="CJ33" s="34">
        <f t="shared" si="37"/>
        <v>15582.790254799998</v>
      </c>
      <c r="CK33" s="20">
        <v>13977.696479999999</v>
      </c>
      <c r="CL33" s="34">
        <v>880</v>
      </c>
      <c r="CM33" s="34">
        <f t="shared" si="38"/>
        <v>260.99377479999998</v>
      </c>
      <c r="CN33" s="34">
        <f t="shared" si="39"/>
        <v>15118.690254799998</v>
      </c>
      <c r="CO33" s="20">
        <v>13977.696479999999</v>
      </c>
      <c r="CP33" s="34">
        <v>855</v>
      </c>
      <c r="CQ33" s="34">
        <f t="shared" si="40"/>
        <v>260.49377479999998</v>
      </c>
      <c r="CR33" s="34">
        <f t="shared" si="41"/>
        <v>15093.190254799998</v>
      </c>
      <c r="CS33" s="20">
        <v>13977.696479999999</v>
      </c>
      <c r="CT33" s="34">
        <v>605</v>
      </c>
      <c r="CU33" s="34">
        <f t="shared" si="42"/>
        <v>7281.1127999999999</v>
      </c>
      <c r="CV33" s="34">
        <f t="shared" si="43"/>
        <v>0</v>
      </c>
      <c r="CW33" s="34">
        <f t="shared" si="44"/>
        <v>401.11603079999992</v>
      </c>
      <c r="CX33" s="34">
        <f t="shared" si="45"/>
        <v>22264.925310799998</v>
      </c>
      <c r="CY33" s="20">
        <v>13977.696479999999</v>
      </c>
      <c r="CZ33" s="34">
        <f t="shared" si="46"/>
        <v>2427.0375999999997</v>
      </c>
      <c r="DA33" s="34">
        <f t="shared" si="47"/>
        <v>1213.5187999999998</v>
      </c>
      <c r="DB33" s="34">
        <f t="shared" si="48"/>
        <v>1213.5187999999998</v>
      </c>
      <c r="DC33" s="34">
        <f t="shared" si="49"/>
        <v>340.47527879999996</v>
      </c>
      <c r="DD33" s="34">
        <f t="shared" si="50"/>
        <v>19172.246958799999</v>
      </c>
      <c r="DE33" s="34">
        <f t="shared" si="51"/>
        <v>199854.84233279998</v>
      </c>
    </row>
    <row r="34" spans="1:109" x14ac:dyDescent="0.25">
      <c r="A34" s="16">
        <v>26</v>
      </c>
      <c r="B34" s="16">
        <v>29006</v>
      </c>
      <c r="C34" s="36" t="s">
        <v>152</v>
      </c>
      <c r="D34" s="17" t="s">
        <v>153</v>
      </c>
      <c r="E34" s="17" t="s">
        <v>103</v>
      </c>
      <c r="F34" s="17" t="s">
        <v>88</v>
      </c>
      <c r="G34" s="16" t="s">
        <v>154</v>
      </c>
      <c r="H34" s="33">
        <v>83334.86</v>
      </c>
      <c r="I34" s="33">
        <v>0</v>
      </c>
      <c r="J34" s="34">
        <v>83334.857141999993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34">
        <v>0</v>
      </c>
      <c r="Y34" s="34">
        <v>21100</v>
      </c>
      <c r="Z34" s="34">
        <f t="shared" ca="1" si="0"/>
        <v>7083.4628570699997</v>
      </c>
      <c r="AA34" s="34">
        <f t="shared" ca="1" si="1"/>
        <v>14166.925714139999</v>
      </c>
      <c r="AB34" s="34">
        <f t="shared" ca="1" si="2"/>
        <v>333.33942856799996</v>
      </c>
      <c r="AC34" s="34">
        <f t="shared" ca="1" si="3"/>
        <v>83.33485714199999</v>
      </c>
      <c r="AD34" s="34">
        <f t="shared" ca="1" si="4"/>
        <v>2083.37142855</v>
      </c>
      <c r="AE34" s="34">
        <f t="shared" ca="1" si="5"/>
        <v>833.34857141999998</v>
      </c>
      <c r="AF34" s="34">
        <f t="shared" ca="1" si="6"/>
        <v>416.67428570999999</v>
      </c>
      <c r="AG34" s="34">
        <f t="shared" ca="1" si="7"/>
        <v>416.67428570999999</v>
      </c>
      <c r="AH34" s="34">
        <f t="shared" ca="1" si="8"/>
        <v>3333.3942856799999</v>
      </c>
      <c r="AI34" s="34">
        <v>1.1399999999999999</v>
      </c>
      <c r="AJ34" s="34">
        <v>4.68</v>
      </c>
      <c r="AK34" s="34">
        <v>1919.84</v>
      </c>
      <c r="AL34" s="34">
        <v>22</v>
      </c>
      <c r="AM34" s="34">
        <v>4.1399999999999997</v>
      </c>
      <c r="AN34" s="34"/>
      <c r="AO34" s="34"/>
      <c r="AP34" s="34">
        <v>0</v>
      </c>
      <c r="AQ34" s="34">
        <v>0</v>
      </c>
      <c r="AR34" s="34">
        <v>0</v>
      </c>
      <c r="AS34" s="34">
        <v>0</v>
      </c>
      <c r="AT34" s="34">
        <v>0</v>
      </c>
      <c r="AU34" s="34">
        <v>0</v>
      </c>
      <c r="AV34" s="34">
        <v>0</v>
      </c>
      <c r="AW34" s="34">
        <v>0</v>
      </c>
      <c r="AX34" s="34">
        <v>0</v>
      </c>
      <c r="AY34" s="34">
        <f t="shared" ca="1" si="18"/>
        <v>135137.18285599005</v>
      </c>
      <c r="AZ34" s="34">
        <f t="shared" si="19"/>
        <v>14583.599999849997</v>
      </c>
      <c r="BA34" s="34">
        <v>135137.18285599005</v>
      </c>
      <c r="BB34" s="34">
        <f t="shared" si="20"/>
        <v>27778.286666666667</v>
      </c>
      <c r="BC34" s="34"/>
      <c r="BD34" s="34">
        <f t="shared" si="21"/>
        <v>2966.6373904561337</v>
      </c>
      <c r="BE34" s="34">
        <f t="shared" si="22"/>
        <v>165882.10691311283</v>
      </c>
      <c r="BF34" s="34">
        <v>135137.18285599005</v>
      </c>
      <c r="BG34" s="34"/>
      <c r="BH34" s="34"/>
      <c r="BI34" s="34">
        <f t="shared" si="23"/>
        <v>2411.0716571228008</v>
      </c>
      <c r="BJ34" s="34">
        <f t="shared" si="24"/>
        <v>137548.25451311286</v>
      </c>
      <c r="BK34" s="34">
        <v>135137.18285599005</v>
      </c>
      <c r="BL34" s="34"/>
      <c r="BM34" s="34">
        <f t="shared" si="25"/>
        <v>2411.0716571228008</v>
      </c>
      <c r="BN34" s="34">
        <f t="shared" si="26"/>
        <v>137548.25451311286</v>
      </c>
      <c r="BO34" s="34">
        <v>135137.18285599005</v>
      </c>
      <c r="BP34" s="34"/>
      <c r="BQ34" s="34"/>
      <c r="BR34" s="34">
        <f t="shared" si="27"/>
        <v>2411.0716571228008</v>
      </c>
      <c r="BS34" s="34">
        <f t="shared" si="28"/>
        <v>137548.25451311286</v>
      </c>
      <c r="BT34" s="34">
        <v>135137.18285599005</v>
      </c>
      <c r="BU34" s="34"/>
      <c r="BV34" s="34">
        <f t="shared" si="29"/>
        <v>2411.0716571228008</v>
      </c>
      <c r="BW34" s="34">
        <f t="shared" si="30"/>
        <v>137548.25451311286</v>
      </c>
      <c r="BX34" s="34">
        <v>135137.18285599005</v>
      </c>
      <c r="BY34" s="34"/>
      <c r="BZ34" s="34">
        <f t="shared" si="31"/>
        <v>2411.0716571228008</v>
      </c>
      <c r="CA34" s="34">
        <f t="shared" si="32"/>
        <v>137548.25451311286</v>
      </c>
      <c r="CB34" s="34">
        <v>135137.18285599005</v>
      </c>
      <c r="CC34" s="34"/>
      <c r="CD34" s="34">
        <f t="shared" si="33"/>
        <v>27778.285713999998</v>
      </c>
      <c r="CE34" s="34">
        <f t="shared" si="34"/>
        <v>2966.6373714028009</v>
      </c>
      <c r="CF34" s="34">
        <f t="shared" si="35"/>
        <v>165882.10594139283</v>
      </c>
      <c r="CG34" s="34">
        <v>135137.18285599005</v>
      </c>
      <c r="CH34" s="34"/>
      <c r="CI34" s="34">
        <f t="shared" si="36"/>
        <v>2411.0716571228008</v>
      </c>
      <c r="CJ34" s="34">
        <f t="shared" si="37"/>
        <v>137548.25451311286</v>
      </c>
      <c r="CK34" s="34">
        <v>135137.18285599005</v>
      </c>
      <c r="CL34" s="34"/>
      <c r="CM34" s="34">
        <f t="shared" si="38"/>
        <v>2411.0716571228008</v>
      </c>
      <c r="CN34" s="34">
        <f t="shared" si="39"/>
        <v>137548.25451311286</v>
      </c>
      <c r="CO34" s="34">
        <v>135137.18285599005</v>
      </c>
      <c r="CP34" s="34"/>
      <c r="CQ34" s="34">
        <f t="shared" si="40"/>
        <v>2411.0716571228008</v>
      </c>
      <c r="CR34" s="34">
        <f t="shared" si="41"/>
        <v>137548.25451311286</v>
      </c>
      <c r="CS34" s="34">
        <v>135137.18285599005</v>
      </c>
      <c r="CT34" s="34"/>
      <c r="CU34" s="34">
        <f t="shared" si="42"/>
        <v>83334.857141999993</v>
      </c>
      <c r="CV34" s="34">
        <f t="shared" si="43"/>
        <v>35166.666666666672</v>
      </c>
      <c r="CW34" s="34">
        <f t="shared" si="44"/>
        <v>4781.1021332961336</v>
      </c>
      <c r="CX34" s="34">
        <f t="shared" si="45"/>
        <v>258419.80879795284</v>
      </c>
      <c r="CY34" s="34">
        <v>135137.18285599005</v>
      </c>
      <c r="CZ34" s="34">
        <f t="shared" si="46"/>
        <v>27778.285713999998</v>
      </c>
      <c r="DA34" s="34">
        <f t="shared" si="47"/>
        <v>13889.142856999999</v>
      </c>
      <c r="DB34" s="34">
        <f t="shared" si="48"/>
        <v>13889.142856999999</v>
      </c>
      <c r="DC34" s="34">
        <f t="shared" si="49"/>
        <v>3522.203085682801</v>
      </c>
      <c r="DD34" s="34">
        <f t="shared" si="50"/>
        <v>194215.95736967283</v>
      </c>
      <c r="DE34" s="34">
        <f t="shared" si="51"/>
        <v>1884786.0151270342</v>
      </c>
    </row>
    <row r="35" spans="1:109" x14ac:dyDescent="0.25">
      <c r="A35" s="16">
        <v>27</v>
      </c>
      <c r="B35" s="16">
        <v>28988</v>
      </c>
      <c r="C35" s="35" t="s">
        <v>155</v>
      </c>
      <c r="D35" s="17" t="s">
        <v>156</v>
      </c>
      <c r="E35" s="17" t="s">
        <v>103</v>
      </c>
      <c r="F35" s="17" t="s">
        <v>88</v>
      </c>
      <c r="G35" s="16" t="s">
        <v>100</v>
      </c>
      <c r="H35" s="33">
        <v>19330.97</v>
      </c>
      <c r="I35" s="33">
        <v>0</v>
      </c>
      <c r="J35" s="34">
        <v>19330.971428000001</v>
      </c>
      <c r="K35" s="34">
        <f>+J35*0.05</f>
        <v>966.54857140000013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5000</v>
      </c>
      <c r="X35" s="34">
        <v>0</v>
      </c>
      <c r="Y35" s="34">
        <v>0</v>
      </c>
      <c r="Z35" s="34">
        <f t="shared" ca="1" si="0"/>
        <v>2150.2891999490002</v>
      </c>
      <c r="AA35" s="34">
        <f t="shared" ca="1" si="1"/>
        <v>4300.5783998980005</v>
      </c>
      <c r="AB35" s="34">
        <f t="shared" ca="1" si="2"/>
        <v>101.19007999759999</v>
      </c>
      <c r="AC35" s="34">
        <f t="shared" ca="1" si="3"/>
        <v>25.297519999399999</v>
      </c>
      <c r="AD35" s="34">
        <f t="shared" ca="1" si="4"/>
        <v>632.43799998500003</v>
      </c>
      <c r="AE35" s="34">
        <f t="shared" ca="1" si="5"/>
        <v>252.97519999400001</v>
      </c>
      <c r="AF35" s="34">
        <f t="shared" ca="1" si="6"/>
        <v>126.487599997</v>
      </c>
      <c r="AG35" s="34">
        <f t="shared" ca="1" si="7"/>
        <v>126.487599997</v>
      </c>
      <c r="AH35" s="34">
        <f t="shared" ca="1" si="8"/>
        <v>1011.900799976</v>
      </c>
      <c r="AI35" s="34">
        <v>1.1399999999999999</v>
      </c>
      <c r="AJ35" s="34">
        <v>4.68</v>
      </c>
      <c r="AK35" s="34">
        <v>1919.84</v>
      </c>
      <c r="AL35" s="34">
        <v>22</v>
      </c>
      <c r="AM35" s="34">
        <v>4.1399999999999997</v>
      </c>
      <c r="AN35" s="34"/>
      <c r="AO35" s="34"/>
      <c r="AP35" s="34">
        <f ca="1">Y35*$AP$9</f>
        <v>0</v>
      </c>
      <c r="AQ35" s="34">
        <f ca="1">+Y35*$AQ$9</f>
        <v>0</v>
      </c>
      <c r="AR35" s="34">
        <f ca="1">+Y35*$AR$9</f>
        <v>0</v>
      </c>
      <c r="AS35" s="34">
        <f ca="1">Y35*$AS$9</f>
        <v>0</v>
      </c>
      <c r="AT35" s="34">
        <f ca="1">Y35*$AT$9</f>
        <v>0</v>
      </c>
      <c r="AU35" s="34">
        <f ca="1">+Y35*$AU$9</f>
        <v>0</v>
      </c>
      <c r="AV35" s="34">
        <f ca="1">+Y35*$AV$9</f>
        <v>0</v>
      </c>
      <c r="AW35" s="34">
        <f ca="1">+Y35*$AW$9</f>
        <v>0</v>
      </c>
      <c r="AX35" s="34">
        <f ca="1">+Y35*$AX$9</f>
        <v>0</v>
      </c>
      <c r="AY35" s="34">
        <f t="shared" ca="1" si="18"/>
        <v>35976.964399192999</v>
      </c>
      <c r="AZ35" s="34">
        <f t="shared" si="19"/>
        <v>4427.0659998949995</v>
      </c>
      <c r="BA35" s="34">
        <v>35976.964399192999</v>
      </c>
      <c r="BB35" s="34">
        <f t="shared" si="20"/>
        <v>6443.6566666666668</v>
      </c>
      <c r="BC35" s="34"/>
      <c r="BD35" s="34">
        <f t="shared" si="21"/>
        <v>759.87110131929342</v>
      </c>
      <c r="BE35" s="34">
        <f t="shared" si="22"/>
        <v>43180.492167178963</v>
      </c>
      <c r="BF35" s="34">
        <v>35976.964399192999</v>
      </c>
      <c r="BG35" s="34"/>
      <c r="BH35" s="34"/>
      <c r="BI35" s="34">
        <f t="shared" si="23"/>
        <v>630.99796798596003</v>
      </c>
      <c r="BJ35" s="34">
        <f t="shared" si="24"/>
        <v>36607.96236717896</v>
      </c>
      <c r="BK35" s="34">
        <v>35976.964399192999</v>
      </c>
      <c r="BL35" s="34"/>
      <c r="BM35" s="34">
        <f t="shared" si="25"/>
        <v>630.99796798596003</v>
      </c>
      <c r="BN35" s="34">
        <f t="shared" si="26"/>
        <v>36607.96236717896</v>
      </c>
      <c r="BO35" s="34">
        <v>35976.964399192999</v>
      </c>
      <c r="BP35" s="34"/>
      <c r="BQ35" s="34"/>
      <c r="BR35" s="34">
        <f t="shared" si="27"/>
        <v>630.99796798596003</v>
      </c>
      <c r="BS35" s="34">
        <f t="shared" si="28"/>
        <v>36607.96236717896</v>
      </c>
      <c r="BT35" s="34">
        <v>35976.964399192999</v>
      </c>
      <c r="BU35" s="34"/>
      <c r="BV35" s="34">
        <f t="shared" si="29"/>
        <v>630.99796798596003</v>
      </c>
      <c r="BW35" s="34">
        <f t="shared" si="30"/>
        <v>36607.96236717896</v>
      </c>
      <c r="BX35" s="34">
        <v>35976.964399192999</v>
      </c>
      <c r="BY35" s="34"/>
      <c r="BZ35" s="34">
        <f t="shared" si="31"/>
        <v>630.99796798596003</v>
      </c>
      <c r="CA35" s="34">
        <f t="shared" si="32"/>
        <v>36607.96236717896</v>
      </c>
      <c r="CB35" s="34">
        <v>35976.964399192999</v>
      </c>
      <c r="CC35" s="34"/>
      <c r="CD35" s="34">
        <f t="shared" si="33"/>
        <v>6765.8399997999995</v>
      </c>
      <c r="CE35" s="34">
        <f t="shared" si="34"/>
        <v>766.31476798196002</v>
      </c>
      <c r="CF35" s="34">
        <f t="shared" si="35"/>
        <v>43509.119166974961</v>
      </c>
      <c r="CG35" s="34">
        <v>35976.964399192999</v>
      </c>
      <c r="CH35" s="34"/>
      <c r="CI35" s="34">
        <f t="shared" si="36"/>
        <v>630.99796798596003</v>
      </c>
      <c r="CJ35" s="34">
        <f t="shared" si="37"/>
        <v>36607.96236717896</v>
      </c>
      <c r="CK35" s="34">
        <v>35976.964399192999</v>
      </c>
      <c r="CL35" s="34"/>
      <c r="CM35" s="34">
        <f t="shared" si="38"/>
        <v>630.99796798596003</v>
      </c>
      <c r="CN35" s="34">
        <f t="shared" si="39"/>
        <v>36607.96236717896</v>
      </c>
      <c r="CO35" s="34">
        <v>35976.964399192999</v>
      </c>
      <c r="CP35" s="34"/>
      <c r="CQ35" s="34">
        <f t="shared" si="40"/>
        <v>630.99796798596003</v>
      </c>
      <c r="CR35" s="34">
        <f t="shared" si="41"/>
        <v>36607.96236717896</v>
      </c>
      <c r="CS35" s="34">
        <v>35976.964399192999</v>
      </c>
      <c r="CT35" s="34"/>
      <c r="CU35" s="34">
        <f t="shared" si="42"/>
        <v>20297.5199994</v>
      </c>
      <c r="CV35" s="34">
        <f t="shared" si="43"/>
        <v>8333.3333333333321</v>
      </c>
      <c r="CW35" s="34">
        <f t="shared" si="44"/>
        <v>1203.6150346406266</v>
      </c>
      <c r="CX35" s="34">
        <f t="shared" si="45"/>
        <v>65811.432766566955</v>
      </c>
      <c r="CY35" s="34">
        <v>35976.964399192999</v>
      </c>
      <c r="CZ35" s="34">
        <f t="shared" si="46"/>
        <v>6765.8399997999995</v>
      </c>
      <c r="DA35" s="34">
        <f t="shared" si="47"/>
        <v>3382.9199998999998</v>
      </c>
      <c r="DB35" s="34">
        <f t="shared" si="48"/>
        <v>3382.9199998999998</v>
      </c>
      <c r="DC35" s="34">
        <f t="shared" si="49"/>
        <v>901.63156797796</v>
      </c>
      <c r="DD35" s="34">
        <f t="shared" si="50"/>
        <v>50410.275966770954</v>
      </c>
      <c r="DE35" s="34">
        <f t="shared" si="51"/>
        <v>495775.01900492364</v>
      </c>
    </row>
    <row r="36" spans="1:109" x14ac:dyDescent="0.25">
      <c r="A36" s="16">
        <v>28</v>
      </c>
      <c r="B36" s="16">
        <v>28902</v>
      </c>
      <c r="C36" s="32" t="s">
        <v>157</v>
      </c>
      <c r="D36" s="17" t="s">
        <v>158</v>
      </c>
      <c r="E36" s="17" t="s">
        <v>141</v>
      </c>
      <c r="F36" s="17" t="s">
        <v>92</v>
      </c>
      <c r="G36" s="16" t="s">
        <v>159</v>
      </c>
      <c r="H36" s="33">
        <v>13574</v>
      </c>
      <c r="I36" s="33">
        <v>1357.43</v>
      </c>
      <c r="J36" s="34">
        <v>14116.960000000001</v>
      </c>
      <c r="K36" s="34">
        <v>0</v>
      </c>
      <c r="L36" s="34">
        <f>+J36*0.1</f>
        <v>1411.6960000000001</v>
      </c>
      <c r="M36" s="34">
        <v>0</v>
      </c>
      <c r="N36" s="34">
        <v>0</v>
      </c>
      <c r="O36" s="34">
        <v>0</v>
      </c>
      <c r="P36" s="34">
        <v>0</v>
      </c>
      <c r="Q36" s="34">
        <v>1260</v>
      </c>
      <c r="R36" s="34">
        <v>674.1</v>
      </c>
      <c r="S36" s="34">
        <v>747.76</v>
      </c>
      <c r="T36" s="34">
        <f>+J36*0.1</f>
        <v>1411.6960000000001</v>
      </c>
      <c r="U36" s="34">
        <v>368.50000000000006</v>
      </c>
      <c r="V36" s="34">
        <v>0</v>
      </c>
      <c r="W36" s="34">
        <v>3500</v>
      </c>
      <c r="X36" s="34">
        <v>0</v>
      </c>
      <c r="Y36" s="34">
        <v>0</v>
      </c>
      <c r="Z36" s="34">
        <f t="shared" ca="1" si="0"/>
        <v>1996.7105200000001</v>
      </c>
      <c r="AA36" s="34">
        <f t="shared" ca="1" si="1"/>
        <v>3993.4210400000002</v>
      </c>
      <c r="AB36" s="34">
        <f t="shared" ca="1" si="2"/>
        <v>93.962847999999994</v>
      </c>
      <c r="AC36" s="34">
        <f t="shared" ca="1" si="3"/>
        <v>23.490711999999998</v>
      </c>
      <c r="AD36" s="34">
        <f t="shared" ca="1" si="4"/>
        <v>587.26779999999997</v>
      </c>
      <c r="AE36" s="34">
        <f t="shared" ca="1" si="5"/>
        <v>234.90711999999999</v>
      </c>
      <c r="AF36" s="34">
        <f t="shared" ca="1" si="6"/>
        <v>117.45356</v>
      </c>
      <c r="AG36" s="34">
        <f t="shared" ca="1" si="7"/>
        <v>117.45356</v>
      </c>
      <c r="AH36" s="34">
        <f t="shared" ca="1" si="8"/>
        <v>939.62847999999997</v>
      </c>
      <c r="AI36" s="34">
        <v>1.1399999999999999</v>
      </c>
      <c r="AJ36" s="34">
        <v>4.68</v>
      </c>
      <c r="AK36" s="34"/>
      <c r="AL36" s="34">
        <v>22</v>
      </c>
      <c r="AM36" s="34">
        <v>4.1399999999999997</v>
      </c>
      <c r="AN36" s="34">
        <v>13.5</v>
      </c>
      <c r="AO36" s="34">
        <f>SUM(J36:P36)*0.5%</f>
        <v>77.643280000000004</v>
      </c>
      <c r="AP36" s="34">
        <f ca="1">Y36*$AP$9</f>
        <v>0</v>
      </c>
      <c r="AQ36" s="34">
        <f ca="1">+Y36*$AQ$9</f>
        <v>0</v>
      </c>
      <c r="AR36" s="34">
        <f ca="1">+Y36*$AR$9</f>
        <v>0</v>
      </c>
      <c r="AS36" s="34">
        <f ca="1">Y36*$AS$9</f>
        <v>0</v>
      </c>
      <c r="AT36" s="34">
        <f ca="1">Y36*$AT$9</f>
        <v>0</v>
      </c>
      <c r="AU36" s="34">
        <f ca="1">+Y36*$AU$9</f>
        <v>0</v>
      </c>
      <c r="AV36" s="34">
        <f ca="1">+Y36*$AV$9</f>
        <v>0</v>
      </c>
      <c r="AW36" s="34">
        <f ca="1">+Y36*$AW$9</f>
        <v>0</v>
      </c>
      <c r="AX36" s="34">
        <f ca="1">+Y36*$AX$9</f>
        <v>0</v>
      </c>
      <c r="AY36" s="34">
        <f t="shared" ca="1" si="18"/>
        <v>31718.110920000003</v>
      </c>
      <c r="AZ36" s="34">
        <f t="shared" si="19"/>
        <v>4110.8746000000001</v>
      </c>
      <c r="BA36" s="34">
        <v>31718.110920000003</v>
      </c>
      <c r="BB36" s="34">
        <f t="shared" si="20"/>
        <v>4977.1433333333334</v>
      </c>
      <c r="BC36" s="34">
        <v>855</v>
      </c>
      <c r="BD36" s="34">
        <f t="shared" si="21"/>
        <v>668.78759306666666</v>
      </c>
      <c r="BE36" s="34">
        <f t="shared" si="22"/>
        <v>38219.041846399996</v>
      </c>
      <c r="BF36" s="34">
        <v>31718.110920000003</v>
      </c>
      <c r="BG36" s="34">
        <f>SUM(J36:P36)/30*6</f>
        <v>3105.7312000000002</v>
      </c>
      <c r="BH36" s="34">
        <f>SUM(J36:P36)/30*10</f>
        <v>5176.2186666666676</v>
      </c>
      <c r="BI36" s="34">
        <f t="shared" si="23"/>
        <v>717.78372373333332</v>
      </c>
      <c r="BJ36" s="34">
        <f t="shared" si="24"/>
        <v>40717.844510399998</v>
      </c>
      <c r="BK36" s="34">
        <v>31718.110920000003</v>
      </c>
      <c r="BL36" s="34">
        <v>880</v>
      </c>
      <c r="BM36" s="34">
        <f t="shared" si="25"/>
        <v>569.7447264000001</v>
      </c>
      <c r="BN36" s="34">
        <f t="shared" si="26"/>
        <v>33167.855646399999</v>
      </c>
      <c r="BO36" s="34">
        <v>31718.110920000003</v>
      </c>
      <c r="BP36" s="34"/>
      <c r="BQ36" s="34">
        <v>855</v>
      </c>
      <c r="BR36" s="34">
        <f t="shared" si="27"/>
        <v>569.2447264000001</v>
      </c>
      <c r="BS36" s="34">
        <f t="shared" si="28"/>
        <v>33142.355646399999</v>
      </c>
      <c r="BT36" s="34">
        <v>31718.110920000003</v>
      </c>
      <c r="BU36" s="34">
        <v>730</v>
      </c>
      <c r="BV36" s="34">
        <f t="shared" si="29"/>
        <v>566.7447264000001</v>
      </c>
      <c r="BW36" s="34">
        <f t="shared" si="30"/>
        <v>33014.855646399999</v>
      </c>
      <c r="BX36" s="34">
        <v>31718.110920000003</v>
      </c>
      <c r="BY36" s="34">
        <v>750</v>
      </c>
      <c r="BZ36" s="34">
        <f t="shared" si="31"/>
        <v>567.14472640000008</v>
      </c>
      <c r="CA36" s="34">
        <f t="shared" si="32"/>
        <v>33035.255646400001</v>
      </c>
      <c r="CB36" s="34">
        <v>31718.110920000003</v>
      </c>
      <c r="CC36" s="34">
        <v>855</v>
      </c>
      <c r="CD36" s="34">
        <f t="shared" si="33"/>
        <v>5176.2186666666676</v>
      </c>
      <c r="CE36" s="34">
        <f t="shared" si="34"/>
        <v>672.76909973333341</v>
      </c>
      <c r="CF36" s="34">
        <f t="shared" si="35"/>
        <v>38422.098686400008</v>
      </c>
      <c r="CG36" s="34">
        <v>31718.110920000003</v>
      </c>
      <c r="CH36" s="34">
        <v>1335</v>
      </c>
      <c r="CI36" s="34">
        <f t="shared" si="36"/>
        <v>578.84472640000013</v>
      </c>
      <c r="CJ36" s="34">
        <f t="shared" si="37"/>
        <v>33631.955646400005</v>
      </c>
      <c r="CK36" s="34">
        <v>31718.110920000003</v>
      </c>
      <c r="CL36" s="34">
        <v>880</v>
      </c>
      <c r="CM36" s="34">
        <f t="shared" si="38"/>
        <v>569.7447264000001</v>
      </c>
      <c r="CN36" s="34">
        <f t="shared" si="39"/>
        <v>33167.855646399999</v>
      </c>
      <c r="CO36" s="34">
        <v>31718.110920000003</v>
      </c>
      <c r="CP36" s="34">
        <v>855</v>
      </c>
      <c r="CQ36" s="34">
        <f t="shared" si="40"/>
        <v>569.2447264000001</v>
      </c>
      <c r="CR36" s="34">
        <f t="shared" si="41"/>
        <v>33142.355646399999</v>
      </c>
      <c r="CS36" s="34">
        <v>31718.110920000003</v>
      </c>
      <c r="CT36" s="34">
        <v>605</v>
      </c>
      <c r="CU36" s="34">
        <f t="shared" si="42"/>
        <v>15528.656000000003</v>
      </c>
      <c r="CV36" s="34">
        <f t="shared" si="43"/>
        <v>5833.3333333333339</v>
      </c>
      <c r="CW36" s="34">
        <f t="shared" si="44"/>
        <v>991.48451306666686</v>
      </c>
      <c r="CX36" s="34">
        <f t="shared" si="45"/>
        <v>54676.58476640001</v>
      </c>
      <c r="CY36" s="34">
        <v>31718.110920000003</v>
      </c>
      <c r="CZ36" s="34">
        <f t="shared" si="46"/>
        <v>5176.2186666666676</v>
      </c>
      <c r="DA36" s="34">
        <f t="shared" si="47"/>
        <v>2588.1093333333338</v>
      </c>
      <c r="DB36" s="34">
        <f t="shared" si="48"/>
        <v>2588.1093333333338</v>
      </c>
      <c r="DC36" s="34">
        <f t="shared" si="49"/>
        <v>759.1934730666668</v>
      </c>
      <c r="DD36" s="34">
        <f t="shared" si="50"/>
        <v>42829.741726400011</v>
      </c>
      <c r="DE36" s="34">
        <f t="shared" si="51"/>
        <v>447167.80106080009</v>
      </c>
    </row>
    <row r="37" spans="1:109" x14ac:dyDescent="0.25">
      <c r="A37" s="16">
        <v>29</v>
      </c>
      <c r="B37" s="16">
        <v>17324</v>
      </c>
      <c r="C37" s="35" t="s">
        <v>160</v>
      </c>
      <c r="D37" s="17" t="s">
        <v>161</v>
      </c>
      <c r="E37" s="17" t="s">
        <v>99</v>
      </c>
      <c r="F37" s="17" t="s">
        <v>92</v>
      </c>
      <c r="G37" s="16" t="s">
        <v>93</v>
      </c>
      <c r="H37" s="33">
        <v>21068.11</v>
      </c>
      <c r="I37" s="33">
        <v>5267.03</v>
      </c>
      <c r="J37" s="34">
        <v>21910.838855360002</v>
      </c>
      <c r="K37" s="34">
        <v>0</v>
      </c>
      <c r="L37" s="34">
        <v>0</v>
      </c>
      <c r="M37" s="34">
        <v>0</v>
      </c>
      <c r="N37" s="34">
        <v>0</v>
      </c>
      <c r="O37" s="34">
        <f>+J37*0.25</f>
        <v>5477.7097138400004</v>
      </c>
      <c r="P37" s="34">
        <v>0</v>
      </c>
      <c r="Q37" s="34">
        <v>1260</v>
      </c>
      <c r="R37" s="34">
        <v>674.1</v>
      </c>
      <c r="S37" s="34">
        <v>747.76</v>
      </c>
      <c r="T37" s="34">
        <v>0</v>
      </c>
      <c r="U37" s="34">
        <v>368.50000000000006</v>
      </c>
      <c r="V37" s="34">
        <v>3160.22</v>
      </c>
      <c r="W37" s="34">
        <v>0</v>
      </c>
      <c r="X37" s="34">
        <v>0</v>
      </c>
      <c r="Y37" s="34">
        <v>0</v>
      </c>
      <c r="Z37" s="34">
        <f t="shared" ca="1" si="0"/>
        <v>2855.9259283819997</v>
      </c>
      <c r="AA37" s="34">
        <f t="shared" ca="1" si="1"/>
        <v>5711.8518567639994</v>
      </c>
      <c r="AB37" s="34">
        <f t="shared" ca="1" si="2"/>
        <v>134.39651427679999</v>
      </c>
      <c r="AC37" s="34">
        <f t="shared" ca="1" si="3"/>
        <v>33.599128569199998</v>
      </c>
      <c r="AD37" s="34">
        <f t="shared" ca="1" si="4"/>
        <v>839.97821422999994</v>
      </c>
      <c r="AE37" s="34">
        <f t="shared" ca="1" si="5"/>
        <v>335.99128569199996</v>
      </c>
      <c r="AF37" s="34">
        <f t="shared" ca="1" si="6"/>
        <v>167.99564284599998</v>
      </c>
      <c r="AG37" s="34">
        <f t="shared" ca="1" si="7"/>
        <v>167.99564284599998</v>
      </c>
      <c r="AH37" s="34">
        <f t="shared" ca="1" si="8"/>
        <v>1343.9651427679999</v>
      </c>
      <c r="AI37" s="34">
        <v>1.1399999999999999</v>
      </c>
      <c r="AJ37" s="34">
        <v>4.68</v>
      </c>
      <c r="AK37" s="34"/>
      <c r="AL37" s="34">
        <v>22</v>
      </c>
      <c r="AM37" s="34">
        <v>4.1399999999999997</v>
      </c>
      <c r="AN37" s="34">
        <v>13.5</v>
      </c>
      <c r="AO37" s="34">
        <f>SUM(J37:P37)*0.5%</f>
        <v>136.94274284600002</v>
      </c>
      <c r="AP37" s="34">
        <f ca="1">Y37*$AP$9</f>
        <v>0</v>
      </c>
      <c r="AQ37" s="34">
        <f ca="1">+Y37*$AQ$9</f>
        <v>0</v>
      </c>
      <c r="AR37" s="34">
        <f ca="1">+Y37*$AR$9</f>
        <v>0</v>
      </c>
      <c r="AS37" s="34">
        <f ca="1">Y37*$AS$9</f>
        <v>0</v>
      </c>
      <c r="AT37" s="34">
        <f ca="1">Y37*$AT$9</f>
        <v>0</v>
      </c>
      <c r="AU37" s="34">
        <f ca="1">+Y37*$AU$9</f>
        <v>0</v>
      </c>
      <c r="AV37" s="34">
        <f ca="1">+Y37*$AV$9</f>
        <v>0</v>
      </c>
      <c r="AW37" s="34">
        <f ca="1">+Y37*$AW$9</f>
        <v>0</v>
      </c>
      <c r="AX37" s="34">
        <f ca="1">+Y37*$AX$9</f>
        <v>0</v>
      </c>
      <c r="AY37" s="34">
        <f t="shared" ca="1" si="18"/>
        <v>45373.230668419987</v>
      </c>
      <c r="AZ37" s="34">
        <f t="shared" si="19"/>
        <v>5879.8474996099985</v>
      </c>
      <c r="BA37" s="34">
        <v>45373.230668419987</v>
      </c>
      <c r="BB37" s="34">
        <f t="shared" si="20"/>
        <v>8778.3799999999992</v>
      </c>
      <c r="BC37" s="34">
        <v>855</v>
      </c>
      <c r="BD37" s="34">
        <f t="shared" si="21"/>
        <v>982.53526337619974</v>
      </c>
      <c r="BE37" s="34">
        <f t="shared" si="22"/>
        <v>55989.145931796185</v>
      </c>
      <c r="BF37" s="34">
        <v>45373.230668419987</v>
      </c>
      <c r="BG37" s="34">
        <f>SUM(J37:P37)/30*6</f>
        <v>5477.7097138400004</v>
      </c>
      <c r="BH37" s="34">
        <f>SUM(J37:P37)/30*10</f>
        <v>9129.5161897333328</v>
      </c>
      <c r="BI37" s="34">
        <f t="shared" si="23"/>
        <v>1082.0121814476663</v>
      </c>
      <c r="BJ37" s="34">
        <f t="shared" si="24"/>
        <v>61062.468753440982</v>
      </c>
      <c r="BK37" s="34">
        <v>45373.230668419987</v>
      </c>
      <c r="BL37" s="34">
        <v>880</v>
      </c>
      <c r="BM37" s="34">
        <f t="shared" si="25"/>
        <v>807.46766337619977</v>
      </c>
      <c r="BN37" s="34">
        <f t="shared" si="26"/>
        <v>47060.698331796186</v>
      </c>
      <c r="BO37" s="34">
        <v>45373.230668419987</v>
      </c>
      <c r="BP37" s="34">
        <v>1190</v>
      </c>
      <c r="BQ37" s="34">
        <v>855</v>
      </c>
      <c r="BR37" s="34">
        <f t="shared" si="27"/>
        <v>830.76766337619983</v>
      </c>
      <c r="BS37" s="34">
        <f t="shared" si="28"/>
        <v>48248.998331796189</v>
      </c>
      <c r="BT37" s="34">
        <v>45373.230668419987</v>
      </c>
      <c r="BU37" s="34">
        <v>730</v>
      </c>
      <c r="BV37" s="34">
        <f t="shared" si="29"/>
        <v>804.46766337619977</v>
      </c>
      <c r="BW37" s="34">
        <f t="shared" si="30"/>
        <v>46907.698331796186</v>
      </c>
      <c r="BX37" s="34">
        <v>45373.230668419987</v>
      </c>
      <c r="BY37" s="34"/>
      <c r="BZ37" s="34">
        <f t="shared" si="31"/>
        <v>789.86766337619974</v>
      </c>
      <c r="CA37" s="34">
        <f t="shared" si="32"/>
        <v>46163.098331796187</v>
      </c>
      <c r="CB37" s="34">
        <v>45373.230668419987</v>
      </c>
      <c r="CC37" s="34">
        <v>855</v>
      </c>
      <c r="CD37" s="34">
        <f t="shared" si="33"/>
        <v>9129.5161897333328</v>
      </c>
      <c r="CE37" s="34">
        <f t="shared" si="34"/>
        <v>989.55798717086645</v>
      </c>
      <c r="CF37" s="34">
        <f t="shared" si="35"/>
        <v>56347.304845324186</v>
      </c>
      <c r="CG37" s="34">
        <v>45373.230668419987</v>
      </c>
      <c r="CH37" s="34"/>
      <c r="CI37" s="34">
        <f t="shared" si="36"/>
        <v>789.86766337619974</v>
      </c>
      <c r="CJ37" s="34">
        <f t="shared" si="37"/>
        <v>46163.098331796187</v>
      </c>
      <c r="CK37" s="34">
        <v>45373.230668419987</v>
      </c>
      <c r="CL37" s="34">
        <v>880</v>
      </c>
      <c r="CM37" s="34">
        <f t="shared" si="38"/>
        <v>807.46766337619977</v>
      </c>
      <c r="CN37" s="34">
        <f t="shared" si="39"/>
        <v>47060.698331796186</v>
      </c>
      <c r="CO37" s="34">
        <v>45373.230668419987</v>
      </c>
      <c r="CP37" s="34">
        <v>855</v>
      </c>
      <c r="CQ37" s="34">
        <f t="shared" si="40"/>
        <v>806.96766337619977</v>
      </c>
      <c r="CR37" s="34">
        <f t="shared" si="41"/>
        <v>47035.198331796186</v>
      </c>
      <c r="CS37" s="34">
        <v>45373.230668419987</v>
      </c>
      <c r="CT37" s="34">
        <v>605</v>
      </c>
      <c r="CU37" s="34">
        <f t="shared" si="42"/>
        <v>27388.5485692</v>
      </c>
      <c r="CV37" s="34">
        <f t="shared" si="43"/>
        <v>0</v>
      </c>
      <c r="CW37" s="34">
        <f t="shared" si="44"/>
        <v>1349.7386347601996</v>
      </c>
      <c r="CX37" s="34">
        <f t="shared" si="45"/>
        <v>74716.51787238018</v>
      </c>
      <c r="CY37" s="34">
        <v>45373.230668419987</v>
      </c>
      <c r="CZ37" s="34">
        <f t="shared" si="46"/>
        <v>9129.5161897333328</v>
      </c>
      <c r="DA37" s="34">
        <f t="shared" si="47"/>
        <v>4564.7580948666664</v>
      </c>
      <c r="DB37" s="34">
        <f t="shared" si="48"/>
        <v>4564.7580948666664</v>
      </c>
      <c r="DC37" s="34">
        <f t="shared" si="49"/>
        <v>1155.0483109655331</v>
      </c>
      <c r="DD37" s="34">
        <f t="shared" si="50"/>
        <v>64787.311358852181</v>
      </c>
      <c r="DE37" s="34">
        <f t="shared" si="51"/>
        <v>641542.23708436708</v>
      </c>
    </row>
    <row r="38" spans="1:109" x14ac:dyDescent="0.25">
      <c r="A38" s="16">
        <v>30</v>
      </c>
      <c r="B38" s="16">
        <v>20158</v>
      </c>
      <c r="C38" s="32" t="s">
        <v>162</v>
      </c>
      <c r="D38" s="17" t="s">
        <v>163</v>
      </c>
      <c r="E38" s="17" t="s">
        <v>1</v>
      </c>
      <c r="F38" s="17" t="s">
        <v>92</v>
      </c>
      <c r="G38" s="16" t="s">
        <v>93</v>
      </c>
      <c r="H38" s="33">
        <v>21068.11</v>
      </c>
      <c r="I38" s="33">
        <v>4213.6000000000004</v>
      </c>
      <c r="J38" s="34">
        <v>21910.838855360002</v>
      </c>
      <c r="K38" s="34">
        <v>0</v>
      </c>
      <c r="L38" s="34">
        <v>0</v>
      </c>
      <c r="M38" s="34">
        <v>0</v>
      </c>
      <c r="N38" s="34">
        <f>+J38*0.2</f>
        <v>4382.1677710720005</v>
      </c>
      <c r="O38" s="34">
        <v>0</v>
      </c>
      <c r="P38" s="34">
        <v>0</v>
      </c>
      <c r="Q38" s="34">
        <v>1260</v>
      </c>
      <c r="R38" s="34">
        <v>674.1</v>
      </c>
      <c r="S38" s="34">
        <v>747.76</v>
      </c>
      <c r="T38" s="34">
        <f>+J38*0.1</f>
        <v>2191.0838855360003</v>
      </c>
      <c r="U38" s="34">
        <v>368.50000000000006</v>
      </c>
      <c r="V38" s="34">
        <v>0</v>
      </c>
      <c r="W38" s="34">
        <v>3500</v>
      </c>
      <c r="X38" s="34">
        <v>0</v>
      </c>
      <c r="Y38" s="34">
        <v>0</v>
      </c>
      <c r="Z38" s="34">
        <f t="shared" ca="1" si="0"/>
        <v>2977.9282935172801</v>
      </c>
      <c r="AA38" s="34">
        <f t="shared" ca="1" si="1"/>
        <v>5955.8565870345601</v>
      </c>
      <c r="AB38" s="34">
        <f t="shared" ca="1" si="2"/>
        <v>140.13780204787199</v>
      </c>
      <c r="AC38" s="34">
        <f t="shared" ca="1" si="3"/>
        <v>35.034450511967997</v>
      </c>
      <c r="AD38" s="34">
        <f t="shared" ca="1" si="4"/>
        <v>875.86126279919995</v>
      </c>
      <c r="AE38" s="34">
        <f t="shared" ca="1" si="5"/>
        <v>350.34450511967998</v>
      </c>
      <c r="AF38" s="34">
        <f t="shared" ca="1" si="6"/>
        <v>175.17225255983999</v>
      </c>
      <c r="AG38" s="34">
        <f t="shared" ca="1" si="7"/>
        <v>175.17225255983999</v>
      </c>
      <c r="AH38" s="34">
        <f t="shared" ca="1" si="8"/>
        <v>1401.3780204787199</v>
      </c>
      <c r="AI38" s="34">
        <v>1.1399999999999999</v>
      </c>
      <c r="AJ38" s="34">
        <v>4.68</v>
      </c>
      <c r="AK38" s="34"/>
      <c r="AL38" s="34">
        <v>22</v>
      </c>
      <c r="AM38" s="34">
        <v>4.1399999999999997</v>
      </c>
      <c r="AN38" s="34">
        <v>13.5</v>
      </c>
      <c r="AO38" s="34">
        <f>SUM(J38:P38)*0.5%</f>
        <v>131.46503313216002</v>
      </c>
      <c r="AP38" s="34">
        <f ca="1">Y38*$AP$9</f>
        <v>0</v>
      </c>
      <c r="AQ38" s="34">
        <f ca="1">+Y38*$AQ$9</f>
        <v>0</v>
      </c>
      <c r="AR38" s="34">
        <f ca="1">+Y38*$AR$9</f>
        <v>0</v>
      </c>
      <c r="AS38" s="34">
        <f ca="1">Y38*$AS$9</f>
        <v>0</v>
      </c>
      <c r="AT38" s="34">
        <f ca="1">Y38*$AT$9</f>
        <v>0</v>
      </c>
      <c r="AU38" s="34">
        <f ca="1">+Y38*$AU$9</f>
        <v>0</v>
      </c>
      <c r="AV38" s="34">
        <f ca="1">+Y38*$AV$9</f>
        <v>0</v>
      </c>
      <c r="AW38" s="34">
        <f ca="1">+Y38*$AW$9</f>
        <v>0</v>
      </c>
      <c r="AX38" s="34">
        <f ca="1">+Y38*$AX$9</f>
        <v>0</v>
      </c>
      <c r="AY38" s="34">
        <f t="shared" ca="1" si="18"/>
        <v>47298.260971729112</v>
      </c>
      <c r="AZ38" s="34">
        <f t="shared" si="19"/>
        <v>6131.028839594399</v>
      </c>
      <c r="BA38" s="34">
        <v>47298.260971729112</v>
      </c>
      <c r="BB38" s="34">
        <f t="shared" si="20"/>
        <v>8427.2366666666658</v>
      </c>
      <c r="BC38" s="34">
        <v>855</v>
      </c>
      <c r="BD38" s="34">
        <f t="shared" si="21"/>
        <v>1008.9893759760275</v>
      </c>
      <c r="BE38" s="34">
        <f t="shared" si="22"/>
        <v>57589.487014371807</v>
      </c>
      <c r="BF38" s="34">
        <v>47298.260971729112</v>
      </c>
      <c r="BG38" s="34">
        <f>SUM(J38:P38)/30*6</f>
        <v>5258.6013252864004</v>
      </c>
      <c r="BH38" s="34">
        <f>SUM(J38:P38)/30*10</f>
        <v>8764.335542144001</v>
      </c>
      <c r="BI38" s="34">
        <f t="shared" si="23"/>
        <v>1103.8033799913023</v>
      </c>
      <c r="BJ38" s="34">
        <f t="shared" si="24"/>
        <v>62425.001219150814</v>
      </c>
      <c r="BK38" s="34">
        <v>47298.260971729112</v>
      </c>
      <c r="BL38" s="34">
        <v>880</v>
      </c>
      <c r="BM38" s="34">
        <f t="shared" si="25"/>
        <v>840.94464264269425</v>
      </c>
      <c r="BN38" s="34">
        <f t="shared" si="26"/>
        <v>49019.205614371807</v>
      </c>
      <c r="BO38" s="34">
        <v>47298.260971729112</v>
      </c>
      <c r="BP38" s="34">
        <v>1190</v>
      </c>
      <c r="BQ38" s="34">
        <v>855</v>
      </c>
      <c r="BR38" s="34">
        <f t="shared" si="27"/>
        <v>864.2446426426942</v>
      </c>
      <c r="BS38" s="34">
        <f t="shared" si="28"/>
        <v>50207.50561437181</v>
      </c>
      <c r="BT38" s="34">
        <v>47298.260971729112</v>
      </c>
      <c r="BU38" s="34">
        <v>730</v>
      </c>
      <c r="BV38" s="34">
        <f t="shared" si="29"/>
        <v>837.94464264269425</v>
      </c>
      <c r="BW38" s="34">
        <f t="shared" si="30"/>
        <v>48866.205614371807</v>
      </c>
      <c r="BX38" s="34">
        <v>47298.260971729112</v>
      </c>
      <c r="BY38" s="34"/>
      <c r="BZ38" s="34">
        <f t="shared" si="31"/>
        <v>823.34464264269423</v>
      </c>
      <c r="CA38" s="34">
        <f t="shared" si="32"/>
        <v>48121.605614371809</v>
      </c>
      <c r="CB38" s="34">
        <v>47298.260971729112</v>
      </c>
      <c r="CC38" s="34">
        <v>855</v>
      </c>
      <c r="CD38" s="34">
        <f t="shared" si="33"/>
        <v>8764.335542144001</v>
      </c>
      <c r="CE38" s="34">
        <f t="shared" si="34"/>
        <v>1015.7313534855742</v>
      </c>
      <c r="CF38" s="34">
        <f t="shared" si="35"/>
        <v>57933.327867358683</v>
      </c>
      <c r="CG38" s="34">
        <v>47298.260971729112</v>
      </c>
      <c r="CH38" s="34">
        <v>1335</v>
      </c>
      <c r="CI38" s="34">
        <f t="shared" si="36"/>
        <v>850.04464264269427</v>
      </c>
      <c r="CJ38" s="34">
        <f t="shared" si="37"/>
        <v>49483.305614371806</v>
      </c>
      <c r="CK38" s="34">
        <v>47298.260971729112</v>
      </c>
      <c r="CL38" s="34">
        <v>880</v>
      </c>
      <c r="CM38" s="34">
        <f t="shared" si="38"/>
        <v>840.94464264269425</v>
      </c>
      <c r="CN38" s="34">
        <f t="shared" si="39"/>
        <v>49019.205614371807</v>
      </c>
      <c r="CO38" s="34">
        <v>47298.260971729112</v>
      </c>
      <c r="CP38" s="34">
        <v>855</v>
      </c>
      <c r="CQ38" s="34">
        <f t="shared" si="40"/>
        <v>840.44464264269425</v>
      </c>
      <c r="CR38" s="34">
        <f t="shared" si="41"/>
        <v>48993.705614371807</v>
      </c>
      <c r="CS38" s="34">
        <v>47298.260971729112</v>
      </c>
      <c r="CT38" s="34">
        <v>605</v>
      </c>
      <c r="CU38" s="34">
        <f t="shared" si="42"/>
        <v>26293.006626432001</v>
      </c>
      <c r="CV38" s="34">
        <f t="shared" si="43"/>
        <v>5833.3333333333339</v>
      </c>
      <c r="CW38" s="34">
        <f t="shared" si="44"/>
        <v>1477.9714418380008</v>
      </c>
      <c r="CX38" s="34">
        <f t="shared" si="45"/>
        <v>81507.572373332441</v>
      </c>
      <c r="CY38" s="34">
        <v>47298.260971729112</v>
      </c>
      <c r="CZ38" s="34">
        <f t="shared" si="46"/>
        <v>8764.335542144001</v>
      </c>
      <c r="DA38" s="34">
        <f t="shared" si="47"/>
        <v>4382.1677710720005</v>
      </c>
      <c r="DB38" s="34">
        <f t="shared" si="48"/>
        <v>4382.1677710720005</v>
      </c>
      <c r="DC38" s="34">
        <f t="shared" si="49"/>
        <v>1173.9180643284544</v>
      </c>
      <c r="DD38" s="34">
        <f t="shared" si="50"/>
        <v>66000.850120345567</v>
      </c>
      <c r="DE38" s="34">
        <f t="shared" si="51"/>
        <v>669166.97789516195</v>
      </c>
    </row>
    <row r="39" spans="1:109" x14ac:dyDescent="0.25">
      <c r="A39" s="16">
        <v>31</v>
      </c>
      <c r="B39" s="16">
        <v>28979</v>
      </c>
      <c r="C39" s="35" t="s">
        <v>164</v>
      </c>
      <c r="D39" s="17" t="s">
        <v>165</v>
      </c>
      <c r="E39" s="17" t="s">
        <v>99</v>
      </c>
      <c r="F39" s="17" t="s">
        <v>88</v>
      </c>
      <c r="G39" s="16" t="s">
        <v>166</v>
      </c>
      <c r="H39" s="33">
        <v>60540.46</v>
      </c>
      <c r="I39" s="33">
        <v>0</v>
      </c>
      <c r="J39" s="34">
        <v>60540.457141999999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19600</v>
      </c>
      <c r="Z39" s="34">
        <f t="shared" ca="1" si="0"/>
        <v>5145.9388570700003</v>
      </c>
      <c r="AA39" s="34">
        <f t="shared" ca="1" si="1"/>
        <v>10291.877714140001</v>
      </c>
      <c r="AB39" s="34">
        <f t="shared" ca="1" si="2"/>
        <v>242.161828568</v>
      </c>
      <c r="AC39" s="34">
        <f t="shared" ca="1" si="3"/>
        <v>60.540457142000001</v>
      </c>
      <c r="AD39" s="34">
        <f t="shared" ca="1" si="4"/>
        <v>1513.5114285500001</v>
      </c>
      <c r="AE39" s="34">
        <f t="shared" ca="1" si="5"/>
        <v>605.40457142000002</v>
      </c>
      <c r="AF39" s="34">
        <f t="shared" ca="1" si="6"/>
        <v>302.70228571000001</v>
      </c>
      <c r="AG39" s="34">
        <f t="shared" ca="1" si="7"/>
        <v>302.70228571000001</v>
      </c>
      <c r="AH39" s="34">
        <f t="shared" ca="1" si="8"/>
        <v>2421.6182856800001</v>
      </c>
      <c r="AI39" s="34">
        <v>1.1399999999999999</v>
      </c>
      <c r="AJ39" s="34">
        <v>4.68</v>
      </c>
      <c r="AK39" s="34"/>
      <c r="AL39" s="34">
        <v>22</v>
      </c>
      <c r="AM39" s="34">
        <v>4.1399999999999997</v>
      </c>
      <c r="AN39" s="34"/>
      <c r="AO39" s="34"/>
      <c r="AP39" s="34">
        <v>0</v>
      </c>
      <c r="AQ39" s="34">
        <v>0</v>
      </c>
      <c r="AR39" s="34">
        <v>0</v>
      </c>
      <c r="AS39" s="34">
        <v>0</v>
      </c>
      <c r="AT39" s="34">
        <v>0</v>
      </c>
      <c r="AU39" s="34">
        <v>0</v>
      </c>
      <c r="AV39" s="34">
        <v>0</v>
      </c>
      <c r="AW39" s="34">
        <v>0</v>
      </c>
      <c r="AX39" s="34">
        <v>0</v>
      </c>
      <c r="AY39" s="34">
        <f t="shared" ca="1" si="18"/>
        <v>101058.87485598998</v>
      </c>
      <c r="AZ39" s="34">
        <f t="shared" si="19"/>
        <v>10594.579999849999</v>
      </c>
      <c r="BA39" s="34">
        <v>101058.87485598998</v>
      </c>
      <c r="BB39" s="34">
        <f t="shared" si="20"/>
        <v>20180.153333333332</v>
      </c>
      <c r="BC39" s="34"/>
      <c r="BD39" s="34">
        <f t="shared" si="21"/>
        <v>2212.8889637894663</v>
      </c>
      <c r="BE39" s="34">
        <f t="shared" si="22"/>
        <v>123451.91715311278</v>
      </c>
      <c r="BF39" s="34">
        <v>101058.87485598998</v>
      </c>
      <c r="BG39" s="34"/>
      <c r="BH39" s="34"/>
      <c r="BI39" s="34">
        <f t="shared" si="23"/>
        <v>1809.2858971227997</v>
      </c>
      <c r="BJ39" s="34">
        <f t="shared" si="24"/>
        <v>102868.16075311278</v>
      </c>
      <c r="BK39" s="34">
        <v>101058.87485598998</v>
      </c>
      <c r="BL39" s="34"/>
      <c r="BM39" s="34">
        <f t="shared" si="25"/>
        <v>1809.2858971227997</v>
      </c>
      <c r="BN39" s="34">
        <f t="shared" si="26"/>
        <v>102868.16075311278</v>
      </c>
      <c r="BO39" s="34">
        <v>101058.87485598998</v>
      </c>
      <c r="BP39" s="34"/>
      <c r="BQ39" s="34"/>
      <c r="BR39" s="34">
        <f t="shared" si="27"/>
        <v>1809.2858971227997</v>
      </c>
      <c r="BS39" s="34">
        <f t="shared" si="28"/>
        <v>102868.16075311278</v>
      </c>
      <c r="BT39" s="34">
        <v>101058.87485598998</v>
      </c>
      <c r="BU39" s="34"/>
      <c r="BV39" s="34">
        <f t="shared" si="29"/>
        <v>1809.2858971227997</v>
      </c>
      <c r="BW39" s="34">
        <f t="shared" si="30"/>
        <v>102868.16075311278</v>
      </c>
      <c r="BX39" s="34">
        <v>101058.87485598998</v>
      </c>
      <c r="BY39" s="34"/>
      <c r="BZ39" s="34">
        <f t="shared" si="31"/>
        <v>1809.2858971227997</v>
      </c>
      <c r="CA39" s="34">
        <f t="shared" si="32"/>
        <v>102868.16075311278</v>
      </c>
      <c r="CB39" s="34">
        <v>101058.87485598998</v>
      </c>
      <c r="CC39" s="34"/>
      <c r="CD39" s="34">
        <f t="shared" si="33"/>
        <v>20180.152380666666</v>
      </c>
      <c r="CE39" s="34">
        <f t="shared" si="34"/>
        <v>2212.888944736133</v>
      </c>
      <c r="CF39" s="34">
        <f t="shared" si="35"/>
        <v>123451.91618139278</v>
      </c>
      <c r="CG39" s="34">
        <v>101058.87485598998</v>
      </c>
      <c r="CH39" s="34"/>
      <c r="CI39" s="34">
        <f t="shared" si="36"/>
        <v>1809.2858971227997</v>
      </c>
      <c r="CJ39" s="34">
        <f t="shared" si="37"/>
        <v>102868.16075311278</v>
      </c>
      <c r="CK39" s="34">
        <v>101058.87485598998</v>
      </c>
      <c r="CL39" s="34"/>
      <c r="CM39" s="34">
        <f t="shared" si="38"/>
        <v>1809.2858971227997</v>
      </c>
      <c r="CN39" s="34">
        <f t="shared" si="39"/>
        <v>102868.16075311278</v>
      </c>
      <c r="CO39" s="34">
        <v>101058.87485598998</v>
      </c>
      <c r="CP39" s="34"/>
      <c r="CQ39" s="34">
        <f t="shared" si="40"/>
        <v>1809.2858971227997</v>
      </c>
      <c r="CR39" s="34">
        <f t="shared" si="41"/>
        <v>102868.16075311278</v>
      </c>
      <c r="CS39" s="34">
        <v>101058.87485598998</v>
      </c>
      <c r="CT39" s="34"/>
      <c r="CU39" s="34">
        <f t="shared" si="42"/>
        <v>60540.457141999999</v>
      </c>
      <c r="CV39" s="34">
        <f t="shared" si="43"/>
        <v>32666.666666666668</v>
      </c>
      <c r="CW39" s="34">
        <f t="shared" si="44"/>
        <v>3673.428373296133</v>
      </c>
      <c r="CX39" s="34">
        <f t="shared" si="45"/>
        <v>197939.42703795276</v>
      </c>
      <c r="CY39" s="34">
        <v>101058.87485598998</v>
      </c>
      <c r="CZ39" s="34">
        <f t="shared" si="46"/>
        <v>20180.152380666666</v>
      </c>
      <c r="DA39" s="34">
        <f t="shared" si="47"/>
        <v>10090.076190333333</v>
      </c>
      <c r="DB39" s="34">
        <f t="shared" si="48"/>
        <v>10090.076190333333</v>
      </c>
      <c r="DC39" s="34">
        <f t="shared" si="49"/>
        <v>2616.4919923494667</v>
      </c>
      <c r="DD39" s="34">
        <f t="shared" si="50"/>
        <v>144035.67160967281</v>
      </c>
      <c r="DE39" s="34">
        <f t="shared" si="51"/>
        <v>1411824.218007033</v>
      </c>
    </row>
    <row r="40" spans="1:109" x14ac:dyDescent="0.25">
      <c r="A40" s="16">
        <v>32</v>
      </c>
      <c r="B40" s="16">
        <v>28997</v>
      </c>
      <c r="C40" s="32" t="s">
        <v>167</v>
      </c>
      <c r="D40" s="17" t="s">
        <v>168</v>
      </c>
      <c r="E40" s="17" t="s">
        <v>1</v>
      </c>
      <c r="F40" s="17" t="s">
        <v>88</v>
      </c>
      <c r="G40" s="16" t="s">
        <v>147</v>
      </c>
      <c r="H40" s="33">
        <v>27731.31</v>
      </c>
      <c r="I40" s="33">
        <v>0</v>
      </c>
      <c r="J40" s="34">
        <v>27731.314284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5950</v>
      </c>
      <c r="X40" s="34">
        <v>0</v>
      </c>
      <c r="Y40" s="34">
        <v>0</v>
      </c>
      <c r="Z40" s="34">
        <f t="shared" ca="1" si="0"/>
        <v>2862.9117141400002</v>
      </c>
      <c r="AA40" s="34">
        <f t="shared" ca="1" si="1"/>
        <v>5725.8234282800004</v>
      </c>
      <c r="AB40" s="34">
        <f t="shared" ca="1" si="2"/>
        <v>134.72525713600001</v>
      </c>
      <c r="AC40" s="34">
        <f t="shared" ca="1" si="3"/>
        <v>33.681314284000003</v>
      </c>
      <c r="AD40" s="34">
        <f t="shared" ca="1" si="4"/>
        <v>842.0328571</v>
      </c>
      <c r="AE40" s="34">
        <f t="shared" ca="1" si="5"/>
        <v>336.81314284000001</v>
      </c>
      <c r="AF40" s="34">
        <f t="shared" ca="1" si="6"/>
        <v>168.40657142000001</v>
      </c>
      <c r="AG40" s="34">
        <f t="shared" ca="1" si="7"/>
        <v>168.40657142000001</v>
      </c>
      <c r="AH40" s="34">
        <f t="shared" ca="1" si="8"/>
        <v>1347.25257136</v>
      </c>
      <c r="AI40" s="34">
        <v>1.1399999999999999</v>
      </c>
      <c r="AJ40" s="34">
        <v>4.68</v>
      </c>
      <c r="AK40" s="34">
        <v>2591.6799999999998</v>
      </c>
      <c r="AL40" s="34">
        <v>22</v>
      </c>
      <c r="AM40" s="34">
        <v>4.1399999999999997</v>
      </c>
      <c r="AN40" s="34"/>
      <c r="AO40" s="34"/>
      <c r="AP40" s="34">
        <f t="shared" ref="AP40:AP49" ca="1" si="52">Y40*$AP$9</f>
        <v>0</v>
      </c>
      <c r="AQ40" s="34">
        <f t="shared" ref="AQ40:AQ49" ca="1" si="53">+Y40*$AQ$9</f>
        <v>0</v>
      </c>
      <c r="AR40" s="34">
        <f t="shared" ref="AR40:AR49" ca="1" si="54">+Y40*$AR$9</f>
        <v>0</v>
      </c>
      <c r="AS40" s="34">
        <f t="shared" ref="AS40:AS49" ca="1" si="55">Y40*$AS$9</f>
        <v>0</v>
      </c>
      <c r="AT40" s="34">
        <f t="shared" ref="AT40:AT49" ca="1" si="56">Y40*$AT$9</f>
        <v>0</v>
      </c>
      <c r="AU40" s="34">
        <f t="shared" ref="AU40:AU49" ca="1" si="57">+Y40*$AU$9</f>
        <v>0</v>
      </c>
      <c r="AV40" s="34">
        <f t="shared" ref="AV40:AV49" ca="1" si="58">+Y40*$AV$9</f>
        <v>0</v>
      </c>
      <c r="AW40" s="34">
        <f t="shared" ref="AW40:AW49" ca="1" si="59">+Y40*$AW$9</f>
        <v>0</v>
      </c>
      <c r="AX40" s="34">
        <f t="shared" ref="AX40:AX49" ca="1" si="60">+Y40*$AX$9</f>
        <v>0</v>
      </c>
      <c r="AY40" s="34">
        <f t="shared" ca="1" si="18"/>
        <v>47925.007711979983</v>
      </c>
      <c r="AZ40" s="34">
        <f t="shared" si="19"/>
        <v>5894.2299997</v>
      </c>
      <c r="BA40" s="34">
        <v>47925.007711979983</v>
      </c>
      <c r="BB40" s="34">
        <f t="shared" si="20"/>
        <v>9243.77</v>
      </c>
      <c r="BC40" s="34"/>
      <c r="BD40" s="34">
        <f t="shared" si="21"/>
        <v>1025.4909542455998</v>
      </c>
      <c r="BE40" s="34">
        <f t="shared" si="22"/>
        <v>58194.268666225587</v>
      </c>
      <c r="BF40" s="34">
        <v>47925.007711979983</v>
      </c>
      <c r="BG40" s="34"/>
      <c r="BH40" s="34"/>
      <c r="BI40" s="34">
        <f t="shared" si="23"/>
        <v>840.6155542455997</v>
      </c>
      <c r="BJ40" s="34">
        <f t="shared" si="24"/>
        <v>48765.623266225579</v>
      </c>
      <c r="BK40" s="34">
        <v>47925.007711979983</v>
      </c>
      <c r="BL40" s="34"/>
      <c r="BM40" s="34">
        <f t="shared" si="25"/>
        <v>840.6155542455997</v>
      </c>
      <c r="BN40" s="34">
        <f t="shared" si="26"/>
        <v>48765.623266225579</v>
      </c>
      <c r="BO40" s="34">
        <v>47925.007711979983</v>
      </c>
      <c r="BP40" s="34"/>
      <c r="BQ40" s="34"/>
      <c r="BR40" s="34">
        <f t="shared" si="27"/>
        <v>840.6155542455997</v>
      </c>
      <c r="BS40" s="34">
        <f t="shared" si="28"/>
        <v>48765.623266225579</v>
      </c>
      <c r="BT40" s="34">
        <v>47925.007711979983</v>
      </c>
      <c r="BU40" s="34"/>
      <c r="BV40" s="34">
        <f t="shared" si="29"/>
        <v>840.6155542455997</v>
      </c>
      <c r="BW40" s="34">
        <f t="shared" si="30"/>
        <v>48765.623266225579</v>
      </c>
      <c r="BX40" s="34">
        <v>47925.007711979983</v>
      </c>
      <c r="BY40" s="34"/>
      <c r="BZ40" s="34">
        <f t="shared" si="31"/>
        <v>840.6155542455997</v>
      </c>
      <c r="CA40" s="34">
        <f t="shared" si="32"/>
        <v>48765.623266225579</v>
      </c>
      <c r="CB40" s="34">
        <v>47925.007711979983</v>
      </c>
      <c r="CC40" s="34"/>
      <c r="CD40" s="34">
        <f t="shared" si="33"/>
        <v>9243.771428</v>
      </c>
      <c r="CE40" s="34">
        <f t="shared" si="34"/>
        <v>1025.4909828055997</v>
      </c>
      <c r="CF40" s="34">
        <f t="shared" si="35"/>
        <v>58194.27012278558</v>
      </c>
      <c r="CG40" s="34">
        <v>47925.007711979983</v>
      </c>
      <c r="CH40" s="34"/>
      <c r="CI40" s="34">
        <f t="shared" si="36"/>
        <v>840.6155542455997</v>
      </c>
      <c r="CJ40" s="34">
        <f t="shared" si="37"/>
        <v>48765.623266225579</v>
      </c>
      <c r="CK40" s="34">
        <v>47925.007711979983</v>
      </c>
      <c r="CL40" s="34"/>
      <c r="CM40" s="34">
        <f t="shared" si="38"/>
        <v>840.6155542455997</v>
      </c>
      <c r="CN40" s="34">
        <f t="shared" si="39"/>
        <v>48765.623266225579</v>
      </c>
      <c r="CO40" s="34">
        <v>47925.007711979983</v>
      </c>
      <c r="CP40" s="34"/>
      <c r="CQ40" s="34">
        <f t="shared" si="40"/>
        <v>840.6155542455997</v>
      </c>
      <c r="CR40" s="34">
        <f t="shared" si="41"/>
        <v>48765.623266225579</v>
      </c>
      <c r="CS40" s="34">
        <v>47925.007711979983</v>
      </c>
      <c r="CT40" s="34"/>
      <c r="CU40" s="34">
        <f t="shared" si="42"/>
        <v>27731.314284</v>
      </c>
      <c r="CV40" s="34">
        <f t="shared" si="43"/>
        <v>9916.6666666666679</v>
      </c>
      <c r="CW40" s="34">
        <f t="shared" si="44"/>
        <v>1593.5751732589333</v>
      </c>
      <c r="CX40" s="34">
        <f t="shared" si="45"/>
        <v>87166.563835905588</v>
      </c>
      <c r="CY40" s="34">
        <v>47925.007711979983</v>
      </c>
      <c r="CZ40" s="34">
        <f t="shared" si="46"/>
        <v>9243.771428</v>
      </c>
      <c r="DA40" s="34">
        <f t="shared" si="47"/>
        <v>4621.885714</v>
      </c>
      <c r="DB40" s="34">
        <f t="shared" si="48"/>
        <v>4621.885714</v>
      </c>
      <c r="DC40" s="34">
        <f t="shared" si="49"/>
        <v>1210.3664113655996</v>
      </c>
      <c r="DD40" s="34">
        <f t="shared" si="50"/>
        <v>67622.91697934558</v>
      </c>
      <c r="DE40" s="34">
        <f t="shared" si="51"/>
        <v>661303.00573406694</v>
      </c>
    </row>
    <row r="41" spans="1:109" x14ac:dyDescent="0.25">
      <c r="A41" s="16">
        <v>33</v>
      </c>
      <c r="B41" s="16">
        <v>28907</v>
      </c>
      <c r="C41" s="35" t="s">
        <v>157</v>
      </c>
      <c r="D41" s="17" t="s">
        <v>169</v>
      </c>
      <c r="E41" s="17" t="s">
        <v>141</v>
      </c>
      <c r="F41" s="17" t="s">
        <v>92</v>
      </c>
      <c r="G41" s="16" t="s">
        <v>93</v>
      </c>
      <c r="H41" s="33">
        <v>21068.11</v>
      </c>
      <c r="I41" s="33">
        <v>2106.8000000000002</v>
      </c>
      <c r="J41" s="34">
        <v>21910.838855360002</v>
      </c>
      <c r="K41" s="34">
        <v>0</v>
      </c>
      <c r="L41" s="34">
        <f>+J41*0.1</f>
        <v>2191.0838855360003</v>
      </c>
      <c r="M41" s="34">
        <v>0</v>
      </c>
      <c r="N41" s="34">
        <v>0</v>
      </c>
      <c r="O41" s="34">
        <v>0</v>
      </c>
      <c r="P41" s="34">
        <v>0</v>
      </c>
      <c r="Q41" s="34">
        <v>1260</v>
      </c>
      <c r="R41" s="34">
        <v>674.1</v>
      </c>
      <c r="S41" s="34">
        <v>747.76</v>
      </c>
      <c r="T41" s="34">
        <v>0</v>
      </c>
      <c r="U41" s="34">
        <v>368.50000000000006</v>
      </c>
      <c r="V41" s="34">
        <v>0</v>
      </c>
      <c r="W41" s="34">
        <v>0</v>
      </c>
      <c r="X41" s="34">
        <v>0</v>
      </c>
      <c r="Y41" s="34">
        <v>0</v>
      </c>
      <c r="Z41" s="34">
        <f t="shared" ca="1" si="0"/>
        <v>2307.9440329761601</v>
      </c>
      <c r="AA41" s="34">
        <f t="shared" ca="1" si="1"/>
        <v>4615.8880659523202</v>
      </c>
      <c r="AB41" s="34">
        <f t="shared" ca="1" si="2"/>
        <v>108.60913096358401</v>
      </c>
      <c r="AC41" s="34">
        <f t="shared" ca="1" si="3"/>
        <v>27.152282740896002</v>
      </c>
      <c r="AD41" s="34">
        <f t="shared" ca="1" si="4"/>
        <v>678.80706852240007</v>
      </c>
      <c r="AE41" s="34">
        <f t="shared" ca="1" si="5"/>
        <v>271.52282740895998</v>
      </c>
      <c r="AF41" s="34">
        <f t="shared" ca="1" si="6"/>
        <v>135.76141370447999</v>
      </c>
      <c r="AG41" s="34">
        <f t="shared" ca="1" si="7"/>
        <v>135.76141370447999</v>
      </c>
      <c r="AH41" s="34">
        <f t="shared" ca="1" si="8"/>
        <v>1086.0913096358399</v>
      </c>
      <c r="AI41" s="34">
        <v>1.1399999999999999</v>
      </c>
      <c r="AJ41" s="34">
        <v>4.68</v>
      </c>
      <c r="AK41" s="34"/>
      <c r="AL41" s="34">
        <v>22</v>
      </c>
      <c r="AM41" s="34">
        <v>4.1399999999999997</v>
      </c>
      <c r="AN41" s="34">
        <v>13.5</v>
      </c>
      <c r="AO41" s="34">
        <f>SUM(J41:P41)*0.5%</f>
        <v>120.50961370448002</v>
      </c>
      <c r="AP41" s="34">
        <f t="shared" ca="1" si="52"/>
        <v>0</v>
      </c>
      <c r="AQ41" s="34">
        <f t="shared" ca="1" si="53"/>
        <v>0</v>
      </c>
      <c r="AR41" s="34">
        <f t="shared" ca="1" si="54"/>
        <v>0</v>
      </c>
      <c r="AS41" s="34">
        <f t="shared" ca="1" si="55"/>
        <v>0</v>
      </c>
      <c r="AT41" s="34">
        <f t="shared" ca="1" si="56"/>
        <v>0</v>
      </c>
      <c r="AU41" s="34">
        <f t="shared" ca="1" si="57"/>
        <v>0</v>
      </c>
      <c r="AV41" s="34">
        <f t="shared" ca="1" si="58"/>
        <v>0</v>
      </c>
      <c r="AW41" s="34">
        <f t="shared" ca="1" si="59"/>
        <v>0</v>
      </c>
      <c r="AX41" s="34">
        <f t="shared" ca="1" si="60"/>
        <v>0</v>
      </c>
      <c r="AY41" s="34">
        <f t="shared" ca="1" si="18"/>
        <v>36685.789900209609</v>
      </c>
      <c r="AZ41" s="34">
        <f t="shared" si="19"/>
        <v>4751.6494796567995</v>
      </c>
      <c r="BA41" s="34">
        <v>36685.789900209609</v>
      </c>
      <c r="BB41" s="34">
        <f t="shared" si="20"/>
        <v>7724.9699999999993</v>
      </c>
      <c r="BC41" s="34">
        <v>855</v>
      </c>
      <c r="BD41" s="34">
        <f t="shared" si="21"/>
        <v>810.28220841105622</v>
      </c>
      <c r="BE41" s="34">
        <f t="shared" si="22"/>
        <v>46076.04210862067</v>
      </c>
      <c r="BF41" s="34">
        <v>36685.789900209609</v>
      </c>
      <c r="BG41" s="34">
        <f>SUM(J41:P41)/30*6</f>
        <v>4820.3845481792005</v>
      </c>
      <c r="BH41" s="34">
        <f>SUM(J41:P41)/30*10</f>
        <v>8033.9742469653347</v>
      </c>
      <c r="BI41" s="34">
        <f t="shared" si="23"/>
        <v>895.76998431394691</v>
      </c>
      <c r="BJ41" s="34">
        <f t="shared" si="24"/>
        <v>50435.918679668095</v>
      </c>
      <c r="BK41" s="34">
        <v>36685.789900209609</v>
      </c>
      <c r="BL41" s="34">
        <v>880</v>
      </c>
      <c r="BM41" s="34">
        <f t="shared" si="25"/>
        <v>656.28280841105618</v>
      </c>
      <c r="BN41" s="34">
        <f t="shared" si="26"/>
        <v>38222.072708620668</v>
      </c>
      <c r="BO41" s="34">
        <v>36685.789900209609</v>
      </c>
      <c r="BP41" s="34"/>
      <c r="BQ41" s="34">
        <v>855</v>
      </c>
      <c r="BR41" s="34">
        <f t="shared" si="27"/>
        <v>655.78280841105618</v>
      </c>
      <c r="BS41" s="34">
        <f t="shared" si="28"/>
        <v>38196.572708620668</v>
      </c>
      <c r="BT41" s="34">
        <v>36685.789900209609</v>
      </c>
      <c r="BU41" s="34">
        <v>730</v>
      </c>
      <c r="BV41" s="34">
        <f t="shared" si="29"/>
        <v>653.28280841105618</v>
      </c>
      <c r="BW41" s="34">
        <f t="shared" si="30"/>
        <v>38069.072708620668</v>
      </c>
      <c r="BX41" s="34">
        <v>36685.789900209609</v>
      </c>
      <c r="BY41" s="34"/>
      <c r="BZ41" s="34">
        <f t="shared" si="31"/>
        <v>638.68280841105616</v>
      </c>
      <c r="CA41" s="34">
        <f t="shared" si="32"/>
        <v>37324.472708620662</v>
      </c>
      <c r="CB41" s="34">
        <v>36685.789900209609</v>
      </c>
      <c r="CC41" s="34">
        <v>855</v>
      </c>
      <c r="CD41" s="34">
        <f t="shared" si="33"/>
        <v>8033.9742469653347</v>
      </c>
      <c r="CE41" s="34">
        <f t="shared" si="34"/>
        <v>816.46229335036287</v>
      </c>
      <c r="CF41" s="34">
        <f t="shared" si="35"/>
        <v>46391.226440525308</v>
      </c>
      <c r="CG41" s="34">
        <v>36685.789900209609</v>
      </c>
      <c r="CH41" s="34">
        <v>1335</v>
      </c>
      <c r="CI41" s="34">
        <f t="shared" si="36"/>
        <v>665.3828084110562</v>
      </c>
      <c r="CJ41" s="34">
        <f t="shared" si="37"/>
        <v>38686.172708620667</v>
      </c>
      <c r="CK41" s="34">
        <v>36685.789900209609</v>
      </c>
      <c r="CL41" s="34">
        <v>880</v>
      </c>
      <c r="CM41" s="34">
        <f t="shared" si="38"/>
        <v>656.28280841105618</v>
      </c>
      <c r="CN41" s="34">
        <f t="shared" si="39"/>
        <v>38222.072708620668</v>
      </c>
      <c r="CO41" s="34">
        <v>36685.789900209609</v>
      </c>
      <c r="CP41" s="34">
        <v>855</v>
      </c>
      <c r="CQ41" s="34">
        <f t="shared" si="40"/>
        <v>655.78280841105618</v>
      </c>
      <c r="CR41" s="34">
        <f t="shared" si="41"/>
        <v>38196.572708620668</v>
      </c>
      <c r="CS41" s="34">
        <v>36685.789900209609</v>
      </c>
      <c r="CT41" s="34">
        <v>605</v>
      </c>
      <c r="CU41" s="34">
        <f t="shared" si="42"/>
        <v>24101.922740896003</v>
      </c>
      <c r="CV41" s="34">
        <f t="shared" si="43"/>
        <v>0</v>
      </c>
      <c r="CW41" s="34">
        <f t="shared" si="44"/>
        <v>1132.8212632289762</v>
      </c>
      <c r="CX41" s="34">
        <f t="shared" si="45"/>
        <v>62525.533904334588</v>
      </c>
      <c r="CY41" s="34">
        <v>36685.789900209609</v>
      </c>
      <c r="CZ41" s="34">
        <f t="shared" si="46"/>
        <v>8033.9742469653347</v>
      </c>
      <c r="DA41" s="34">
        <f t="shared" si="47"/>
        <v>4016.9871234826674</v>
      </c>
      <c r="DB41" s="34">
        <f t="shared" si="48"/>
        <v>4016.9871234826674</v>
      </c>
      <c r="DC41" s="34">
        <f t="shared" si="49"/>
        <v>960.04177828966942</v>
      </c>
      <c r="DD41" s="34">
        <f t="shared" si="50"/>
        <v>53713.780172429942</v>
      </c>
      <c r="DE41" s="34">
        <f t="shared" si="51"/>
        <v>526059.51026592334</v>
      </c>
    </row>
    <row r="42" spans="1:109" x14ac:dyDescent="0.25">
      <c r="A42" s="16">
        <v>34</v>
      </c>
      <c r="B42" s="16">
        <v>28873</v>
      </c>
      <c r="C42" s="32" t="s">
        <v>170</v>
      </c>
      <c r="D42" s="17" t="s">
        <v>171</v>
      </c>
      <c r="E42" s="17" t="s">
        <v>99</v>
      </c>
      <c r="F42" s="17" t="s">
        <v>88</v>
      </c>
      <c r="G42" s="16" t="s">
        <v>100</v>
      </c>
      <c r="H42" s="33">
        <v>19330.97</v>
      </c>
      <c r="I42" s="33">
        <v>1933.09</v>
      </c>
      <c r="J42" s="34">
        <v>19330.971428000001</v>
      </c>
      <c r="K42" s="34">
        <v>0</v>
      </c>
      <c r="L42" s="34">
        <f>+J42*0.1</f>
        <v>1933.0971428000003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  <c r="W42" s="34">
        <v>0</v>
      </c>
      <c r="X42" s="34">
        <v>0</v>
      </c>
      <c r="Y42" s="34">
        <v>0</v>
      </c>
      <c r="Z42" s="34">
        <f t="shared" ca="1" si="0"/>
        <v>1807.4458285180003</v>
      </c>
      <c r="AA42" s="34">
        <f t="shared" ca="1" si="1"/>
        <v>3614.8916570360007</v>
      </c>
      <c r="AB42" s="34">
        <f t="shared" ca="1" si="2"/>
        <v>85.056274283200011</v>
      </c>
      <c r="AC42" s="34">
        <f t="shared" ca="1" si="3"/>
        <v>21.264068570800003</v>
      </c>
      <c r="AD42" s="34">
        <f t="shared" ca="1" si="4"/>
        <v>531.60171427000012</v>
      </c>
      <c r="AE42" s="34">
        <f t="shared" ca="1" si="5"/>
        <v>212.64068570800003</v>
      </c>
      <c r="AF42" s="34">
        <f t="shared" ca="1" si="6"/>
        <v>106.32034285400002</v>
      </c>
      <c r="AG42" s="34">
        <f t="shared" ca="1" si="7"/>
        <v>106.32034285400002</v>
      </c>
      <c r="AH42" s="34">
        <f t="shared" ca="1" si="8"/>
        <v>850.56274283200014</v>
      </c>
      <c r="AI42" s="34">
        <v>1.1399999999999999</v>
      </c>
      <c r="AJ42" s="34">
        <v>4.68</v>
      </c>
      <c r="AK42" s="34">
        <v>1422.72</v>
      </c>
      <c r="AL42" s="34">
        <v>22</v>
      </c>
      <c r="AM42" s="34">
        <v>4.1399999999999997</v>
      </c>
      <c r="AN42" s="34"/>
      <c r="AO42" s="34"/>
      <c r="AP42" s="34">
        <f t="shared" ca="1" si="52"/>
        <v>0</v>
      </c>
      <c r="AQ42" s="34">
        <f t="shared" ca="1" si="53"/>
        <v>0</v>
      </c>
      <c r="AR42" s="34">
        <f t="shared" ca="1" si="54"/>
        <v>0</v>
      </c>
      <c r="AS42" s="34">
        <f t="shared" ca="1" si="55"/>
        <v>0</v>
      </c>
      <c r="AT42" s="34">
        <f t="shared" ca="1" si="56"/>
        <v>0</v>
      </c>
      <c r="AU42" s="34">
        <f t="shared" ca="1" si="57"/>
        <v>0</v>
      </c>
      <c r="AV42" s="34">
        <f t="shared" ca="1" si="58"/>
        <v>0</v>
      </c>
      <c r="AW42" s="34">
        <f t="shared" ca="1" si="59"/>
        <v>0</v>
      </c>
      <c r="AX42" s="34">
        <f t="shared" ca="1" si="60"/>
        <v>0</v>
      </c>
      <c r="AY42" s="34">
        <f t="shared" ca="1" si="18"/>
        <v>30054.852227726005</v>
      </c>
      <c r="AZ42" s="34">
        <f t="shared" si="19"/>
        <v>3721.2119998900002</v>
      </c>
      <c r="BA42" s="34">
        <v>30054.852227726005</v>
      </c>
      <c r="BB42" s="34">
        <f t="shared" si="20"/>
        <v>7088.02</v>
      </c>
      <c r="BC42" s="34"/>
      <c r="BD42" s="34">
        <f t="shared" si="21"/>
        <v>668.43320455672017</v>
      </c>
      <c r="BE42" s="34">
        <f t="shared" si="22"/>
        <v>37811.30543228273</v>
      </c>
      <c r="BF42" s="34">
        <v>30054.852227726005</v>
      </c>
      <c r="BG42" s="34"/>
      <c r="BH42" s="34"/>
      <c r="BI42" s="34">
        <f t="shared" si="23"/>
        <v>526.67280455672005</v>
      </c>
      <c r="BJ42" s="34">
        <f t="shared" si="24"/>
        <v>30581.525032282727</v>
      </c>
      <c r="BK42" s="34">
        <v>30054.852227726005</v>
      </c>
      <c r="BL42" s="34"/>
      <c r="BM42" s="34">
        <f t="shared" si="25"/>
        <v>526.67280455672005</v>
      </c>
      <c r="BN42" s="34">
        <f t="shared" si="26"/>
        <v>30581.525032282727</v>
      </c>
      <c r="BO42" s="34">
        <v>30054.852227726005</v>
      </c>
      <c r="BP42" s="34"/>
      <c r="BQ42" s="34"/>
      <c r="BR42" s="34">
        <f t="shared" si="27"/>
        <v>526.67280455672005</v>
      </c>
      <c r="BS42" s="34">
        <f t="shared" si="28"/>
        <v>30581.525032282727</v>
      </c>
      <c r="BT42" s="34">
        <v>30054.852227726005</v>
      </c>
      <c r="BU42" s="34"/>
      <c r="BV42" s="34">
        <f t="shared" si="29"/>
        <v>526.67280455672005</v>
      </c>
      <c r="BW42" s="34">
        <f t="shared" si="30"/>
        <v>30581.525032282727</v>
      </c>
      <c r="BX42" s="34">
        <v>30054.852227726005</v>
      </c>
      <c r="BY42" s="34"/>
      <c r="BZ42" s="34">
        <f t="shared" si="31"/>
        <v>526.67280455672005</v>
      </c>
      <c r="CA42" s="34">
        <f t="shared" si="32"/>
        <v>30581.525032282727</v>
      </c>
      <c r="CB42" s="34">
        <v>30054.852227726005</v>
      </c>
      <c r="CC42" s="34"/>
      <c r="CD42" s="34">
        <f t="shared" si="33"/>
        <v>7088.022856933334</v>
      </c>
      <c r="CE42" s="34">
        <f t="shared" si="34"/>
        <v>668.43326169538682</v>
      </c>
      <c r="CF42" s="34">
        <f t="shared" si="35"/>
        <v>37811.308346354723</v>
      </c>
      <c r="CG42" s="34">
        <v>30054.852227726005</v>
      </c>
      <c r="CH42" s="34"/>
      <c r="CI42" s="34">
        <f t="shared" si="36"/>
        <v>526.67280455672005</v>
      </c>
      <c r="CJ42" s="34">
        <f t="shared" si="37"/>
        <v>30581.525032282727</v>
      </c>
      <c r="CK42" s="34">
        <v>30054.852227726005</v>
      </c>
      <c r="CL42" s="34"/>
      <c r="CM42" s="34">
        <f t="shared" si="38"/>
        <v>526.67280455672005</v>
      </c>
      <c r="CN42" s="34">
        <f t="shared" si="39"/>
        <v>30581.525032282727</v>
      </c>
      <c r="CO42" s="34">
        <v>30054.852227726005</v>
      </c>
      <c r="CP42" s="34"/>
      <c r="CQ42" s="34">
        <f t="shared" si="40"/>
        <v>526.67280455672005</v>
      </c>
      <c r="CR42" s="34">
        <f t="shared" si="41"/>
        <v>30581.525032282727</v>
      </c>
      <c r="CS42" s="34">
        <v>30054.852227726005</v>
      </c>
      <c r="CT42" s="34"/>
      <c r="CU42" s="34">
        <f t="shared" si="42"/>
        <v>21264.068570800002</v>
      </c>
      <c r="CV42" s="34">
        <f t="shared" si="43"/>
        <v>0</v>
      </c>
      <c r="CW42" s="34">
        <f t="shared" si="44"/>
        <v>951.95417597272012</v>
      </c>
      <c r="CX42" s="34">
        <f t="shared" si="45"/>
        <v>52270.874974498729</v>
      </c>
      <c r="CY42" s="34">
        <v>30054.852227726005</v>
      </c>
      <c r="CZ42" s="34">
        <f t="shared" si="46"/>
        <v>7088.022856933334</v>
      </c>
      <c r="DA42" s="34">
        <f t="shared" si="47"/>
        <v>3544.011428466667</v>
      </c>
      <c r="DB42" s="34">
        <f t="shared" si="48"/>
        <v>3544.011428466667</v>
      </c>
      <c r="DC42" s="34">
        <f t="shared" si="49"/>
        <v>810.19371883405347</v>
      </c>
      <c r="DD42" s="34">
        <f t="shared" si="50"/>
        <v>45041.091660426726</v>
      </c>
      <c r="DE42" s="34">
        <f t="shared" si="51"/>
        <v>417586.7806718247</v>
      </c>
    </row>
    <row r="43" spans="1:109" x14ac:dyDescent="0.25">
      <c r="A43" s="16">
        <v>35</v>
      </c>
      <c r="B43" s="16">
        <v>27547</v>
      </c>
      <c r="C43" s="32" t="s">
        <v>172</v>
      </c>
      <c r="D43" s="17" t="s">
        <v>173</v>
      </c>
      <c r="E43" s="17" t="s">
        <v>1</v>
      </c>
      <c r="F43" s="17" t="s">
        <v>92</v>
      </c>
      <c r="G43" s="16" t="s">
        <v>93</v>
      </c>
      <c r="H43" s="33">
        <v>21068.11</v>
      </c>
      <c r="I43" s="33">
        <v>3160.23</v>
      </c>
      <c r="J43" s="34">
        <v>21910.838855360002</v>
      </c>
      <c r="K43" s="34">
        <v>0</v>
      </c>
      <c r="L43" s="34">
        <v>0</v>
      </c>
      <c r="M43" s="34">
        <f>+J43*0.15</f>
        <v>3286.6258283040002</v>
      </c>
      <c r="N43" s="34">
        <v>0</v>
      </c>
      <c r="O43" s="34">
        <v>0</v>
      </c>
      <c r="P43" s="34">
        <v>0</v>
      </c>
      <c r="Q43" s="34">
        <v>1260</v>
      </c>
      <c r="R43" s="34">
        <v>674.1</v>
      </c>
      <c r="S43" s="34">
        <v>747.76</v>
      </c>
      <c r="T43" s="34">
        <f>+J43*0.1</f>
        <v>2191.0838855360003</v>
      </c>
      <c r="U43" s="34">
        <v>368.50000000000006</v>
      </c>
      <c r="V43" s="34">
        <v>0</v>
      </c>
      <c r="W43" s="34">
        <v>0</v>
      </c>
      <c r="X43" s="34">
        <v>473.2</v>
      </c>
      <c r="Y43" s="34">
        <v>0</v>
      </c>
      <c r="Z43" s="34">
        <f t="shared" ca="1" si="0"/>
        <v>2587.3072283820002</v>
      </c>
      <c r="AA43" s="34">
        <f t="shared" ca="1" si="1"/>
        <v>5174.6144567640004</v>
      </c>
      <c r="AB43" s="34">
        <f t="shared" ca="1" si="2"/>
        <v>121.75563427680001</v>
      </c>
      <c r="AC43" s="34">
        <f t="shared" ca="1" si="3"/>
        <v>30.438908569200002</v>
      </c>
      <c r="AD43" s="34">
        <f t="shared" ca="1" si="4"/>
        <v>760.97271423000007</v>
      </c>
      <c r="AE43" s="34">
        <f t="shared" ca="1" si="5"/>
        <v>304.38908569200004</v>
      </c>
      <c r="AF43" s="34">
        <f t="shared" ca="1" si="6"/>
        <v>152.19454284600002</v>
      </c>
      <c r="AG43" s="34">
        <f t="shared" ca="1" si="7"/>
        <v>152.19454284600002</v>
      </c>
      <c r="AH43" s="34">
        <f t="shared" ca="1" si="8"/>
        <v>1217.5563427680001</v>
      </c>
      <c r="AI43" s="34">
        <v>1.1399999999999999</v>
      </c>
      <c r="AJ43" s="34">
        <v>4.68</v>
      </c>
      <c r="AK43" s="34"/>
      <c r="AL43" s="34">
        <v>22</v>
      </c>
      <c r="AM43" s="34">
        <v>4.1399999999999997</v>
      </c>
      <c r="AN43" s="34">
        <v>13.5</v>
      </c>
      <c r="AO43" s="34">
        <f>SUM(J43:P43)*0.5%</f>
        <v>125.98732341832002</v>
      </c>
      <c r="AP43" s="34">
        <f t="shared" ca="1" si="52"/>
        <v>0</v>
      </c>
      <c r="AQ43" s="34">
        <f t="shared" ca="1" si="53"/>
        <v>0</v>
      </c>
      <c r="AR43" s="34">
        <f t="shared" ca="1" si="54"/>
        <v>0</v>
      </c>
      <c r="AS43" s="34">
        <f t="shared" ca="1" si="55"/>
        <v>0</v>
      </c>
      <c r="AT43" s="34">
        <f t="shared" ca="1" si="56"/>
        <v>0</v>
      </c>
      <c r="AU43" s="34">
        <f t="shared" ca="1" si="57"/>
        <v>0</v>
      </c>
      <c r="AV43" s="34">
        <f t="shared" ca="1" si="58"/>
        <v>0</v>
      </c>
      <c r="AW43" s="34">
        <f t="shared" ca="1" si="59"/>
        <v>0</v>
      </c>
      <c r="AX43" s="34">
        <f t="shared" ca="1" si="60"/>
        <v>0</v>
      </c>
      <c r="AY43" s="34">
        <f t="shared" ca="1" si="18"/>
        <v>41584.979348992325</v>
      </c>
      <c r="AZ43" s="34">
        <f t="shared" si="19"/>
        <v>5326.8089996099998</v>
      </c>
      <c r="BA43" s="34">
        <v>41584.979348992325</v>
      </c>
      <c r="BB43" s="34">
        <f t="shared" si="20"/>
        <v>8076.1133333333337</v>
      </c>
      <c r="BC43" s="34">
        <v>855</v>
      </c>
      <c r="BD43" s="34">
        <f t="shared" si="21"/>
        <v>903.7856736543132</v>
      </c>
      <c r="BE43" s="34">
        <f t="shared" si="22"/>
        <v>51419.87835597997</v>
      </c>
      <c r="BF43" s="34">
        <v>41584.979348992325</v>
      </c>
      <c r="BG43" s="34">
        <f>SUM(J43:P43)/30*6</f>
        <v>5039.4929367328004</v>
      </c>
      <c r="BH43" s="34">
        <f>SUM(J43:P43)/30*10</f>
        <v>8399.1548945546674</v>
      </c>
      <c r="BI43" s="34">
        <f t="shared" si="23"/>
        <v>993.93636361339588</v>
      </c>
      <c r="BJ43" s="34">
        <f t="shared" si="24"/>
        <v>56017.563543893186</v>
      </c>
      <c r="BK43" s="34">
        <v>41584.979348992325</v>
      </c>
      <c r="BL43" s="34">
        <v>880</v>
      </c>
      <c r="BM43" s="34">
        <f t="shared" si="25"/>
        <v>742.76340698764648</v>
      </c>
      <c r="BN43" s="34">
        <f t="shared" si="26"/>
        <v>43207.742755979969</v>
      </c>
      <c r="BO43" s="34">
        <v>41584.979348992325</v>
      </c>
      <c r="BP43" s="34">
        <v>1190</v>
      </c>
      <c r="BQ43" s="34">
        <v>855</v>
      </c>
      <c r="BR43" s="34">
        <f t="shared" si="27"/>
        <v>766.06340698764643</v>
      </c>
      <c r="BS43" s="34">
        <f t="shared" si="28"/>
        <v>44396.042755979972</v>
      </c>
      <c r="BT43" s="34">
        <v>41584.979348992325</v>
      </c>
      <c r="BU43" s="34">
        <v>730</v>
      </c>
      <c r="BV43" s="34">
        <f t="shared" si="29"/>
        <v>739.76340698764648</v>
      </c>
      <c r="BW43" s="34">
        <f t="shared" si="30"/>
        <v>43054.742755979969</v>
      </c>
      <c r="BX43" s="34">
        <v>41584.979348992325</v>
      </c>
      <c r="BY43" s="34"/>
      <c r="BZ43" s="34">
        <f t="shared" si="31"/>
        <v>725.16340698764645</v>
      </c>
      <c r="CA43" s="34">
        <f t="shared" si="32"/>
        <v>42310.14275597997</v>
      </c>
      <c r="CB43" s="34">
        <v>41584.979348992325</v>
      </c>
      <c r="CC43" s="34">
        <v>855</v>
      </c>
      <c r="CD43" s="34">
        <f t="shared" si="33"/>
        <v>8399.1548945546674</v>
      </c>
      <c r="CE43" s="34">
        <f t="shared" si="34"/>
        <v>910.24650487873987</v>
      </c>
      <c r="CF43" s="34">
        <f t="shared" si="35"/>
        <v>51749.380748425734</v>
      </c>
      <c r="CG43" s="34">
        <v>41584.979348992325</v>
      </c>
      <c r="CH43" s="34">
        <v>1335</v>
      </c>
      <c r="CI43" s="34">
        <f t="shared" si="36"/>
        <v>751.8634069876465</v>
      </c>
      <c r="CJ43" s="34">
        <f t="shared" si="37"/>
        <v>43671.842755979975</v>
      </c>
      <c r="CK43" s="34">
        <v>41584.979348992325</v>
      </c>
      <c r="CL43" s="34">
        <v>880</v>
      </c>
      <c r="CM43" s="34">
        <f t="shared" si="38"/>
        <v>742.76340698764648</v>
      </c>
      <c r="CN43" s="34">
        <f t="shared" si="39"/>
        <v>43207.742755979969</v>
      </c>
      <c r="CO43" s="34">
        <v>41584.979348992325</v>
      </c>
      <c r="CP43" s="34">
        <v>855</v>
      </c>
      <c r="CQ43" s="34">
        <f t="shared" si="40"/>
        <v>742.26340698764648</v>
      </c>
      <c r="CR43" s="34">
        <f t="shared" si="41"/>
        <v>43182.242755979969</v>
      </c>
      <c r="CS43" s="34">
        <v>41584.979348992325</v>
      </c>
      <c r="CT43" s="34">
        <v>605</v>
      </c>
      <c r="CU43" s="34">
        <f t="shared" si="42"/>
        <v>25197.464683664002</v>
      </c>
      <c r="CV43" s="34">
        <f t="shared" si="43"/>
        <v>788.66666666666663</v>
      </c>
      <c r="CW43" s="34">
        <f t="shared" si="44"/>
        <v>1256.9860339942597</v>
      </c>
      <c r="CX43" s="34">
        <f t="shared" si="45"/>
        <v>69433.096733317245</v>
      </c>
      <c r="CY43" s="34">
        <v>41584.979348992325</v>
      </c>
      <c r="CZ43" s="34">
        <f t="shared" si="46"/>
        <v>8399.1548945546674</v>
      </c>
      <c r="DA43" s="34">
        <f t="shared" si="47"/>
        <v>4199.5774472773337</v>
      </c>
      <c r="DB43" s="34">
        <f t="shared" si="48"/>
        <v>4199.5774472773337</v>
      </c>
      <c r="DC43" s="34">
        <f t="shared" si="49"/>
        <v>1061.1296027698331</v>
      </c>
      <c r="DD43" s="34">
        <f t="shared" si="50"/>
        <v>59444.418740871493</v>
      </c>
      <c r="DE43" s="34">
        <f t="shared" si="51"/>
        <v>591094.83741434745</v>
      </c>
    </row>
    <row r="44" spans="1:109" x14ac:dyDescent="0.25">
      <c r="A44" s="16">
        <v>36</v>
      </c>
      <c r="B44" s="16">
        <v>28970</v>
      </c>
      <c r="C44" s="32" t="s">
        <v>174</v>
      </c>
      <c r="D44" s="17" t="s">
        <v>175</v>
      </c>
      <c r="E44" s="17" t="s">
        <v>103</v>
      </c>
      <c r="F44" s="17" t="s">
        <v>92</v>
      </c>
      <c r="G44" s="16" t="s">
        <v>93</v>
      </c>
      <c r="H44" s="33">
        <v>21068.11</v>
      </c>
      <c r="I44" s="33">
        <v>0</v>
      </c>
      <c r="J44" s="34">
        <v>21910.838855360002</v>
      </c>
      <c r="K44" s="34">
        <f>+J44*0.05</f>
        <v>1095.5419427680001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1260</v>
      </c>
      <c r="R44" s="34">
        <v>674.1</v>
      </c>
      <c r="S44" s="34">
        <v>747.76</v>
      </c>
      <c r="T44" s="34">
        <v>0</v>
      </c>
      <c r="U44" s="34">
        <v>368.50000000000006</v>
      </c>
      <c r="V44" s="34">
        <v>0</v>
      </c>
      <c r="W44" s="34">
        <v>3000</v>
      </c>
      <c r="X44" s="34">
        <v>0</v>
      </c>
      <c r="Y44" s="34">
        <v>0</v>
      </c>
      <c r="Z44" s="34">
        <f t="shared" ca="1" si="0"/>
        <v>2469.8229678408798</v>
      </c>
      <c r="AA44" s="34">
        <f t="shared" ca="1" si="1"/>
        <v>4939.6459356817595</v>
      </c>
      <c r="AB44" s="34">
        <f t="shared" ca="1" si="2"/>
        <v>116.22696319251199</v>
      </c>
      <c r="AC44" s="34">
        <f t="shared" ca="1" si="3"/>
        <v>29.056740798127997</v>
      </c>
      <c r="AD44" s="34">
        <f t="shared" ca="1" si="4"/>
        <v>726.41851995319996</v>
      </c>
      <c r="AE44" s="34">
        <f t="shared" ca="1" si="5"/>
        <v>290.56740798127998</v>
      </c>
      <c r="AF44" s="34">
        <f t="shared" ca="1" si="6"/>
        <v>145.28370399063999</v>
      </c>
      <c r="AG44" s="34">
        <f t="shared" ca="1" si="7"/>
        <v>145.28370399063999</v>
      </c>
      <c r="AH44" s="34">
        <f t="shared" ca="1" si="8"/>
        <v>1162.2696319251199</v>
      </c>
      <c r="AI44" s="34">
        <v>1.1399999999999999</v>
      </c>
      <c r="AJ44" s="34">
        <v>4.68</v>
      </c>
      <c r="AK44" s="34"/>
      <c r="AL44" s="34">
        <v>22</v>
      </c>
      <c r="AM44" s="34">
        <v>4.1399999999999997</v>
      </c>
      <c r="AN44" s="34">
        <v>13.5</v>
      </c>
      <c r="AO44" s="34">
        <f>SUM(J44:P44)*0.5%</f>
        <v>115.03190399064</v>
      </c>
      <c r="AP44" s="34">
        <f t="shared" ca="1" si="52"/>
        <v>0</v>
      </c>
      <c r="AQ44" s="34">
        <f t="shared" ca="1" si="53"/>
        <v>0</v>
      </c>
      <c r="AR44" s="34">
        <f t="shared" ca="1" si="54"/>
        <v>0</v>
      </c>
      <c r="AS44" s="34">
        <f t="shared" ca="1" si="55"/>
        <v>0</v>
      </c>
      <c r="AT44" s="34">
        <f t="shared" ca="1" si="56"/>
        <v>0</v>
      </c>
      <c r="AU44" s="34">
        <f t="shared" ca="1" si="57"/>
        <v>0</v>
      </c>
      <c r="AV44" s="34">
        <f t="shared" ca="1" si="58"/>
        <v>0</v>
      </c>
      <c r="AW44" s="34">
        <f t="shared" ca="1" si="59"/>
        <v>0</v>
      </c>
      <c r="AX44" s="34">
        <f t="shared" ca="1" si="60"/>
        <v>0</v>
      </c>
      <c r="AY44" s="34">
        <f t="shared" ca="1" si="18"/>
        <v>39241.808277472795</v>
      </c>
      <c r="AZ44" s="34">
        <f t="shared" si="19"/>
        <v>5084.9296396723994</v>
      </c>
      <c r="BA44" s="34">
        <v>39241.808277472795</v>
      </c>
      <c r="BB44" s="34">
        <f t="shared" si="20"/>
        <v>7022.7033333333338</v>
      </c>
      <c r="BC44" s="34">
        <v>855</v>
      </c>
      <c r="BD44" s="34">
        <f t="shared" si="21"/>
        <v>840.69163942267448</v>
      </c>
      <c r="BE44" s="34">
        <f t="shared" si="22"/>
        <v>47960.203250228798</v>
      </c>
      <c r="BF44" s="34">
        <v>39241.808277472795</v>
      </c>
      <c r="BG44" s="34">
        <f>SUM(J44:P44)/30*6</f>
        <v>4601.2761596256005</v>
      </c>
      <c r="BH44" s="34">
        <f>SUM(J44:P44)/30*10</f>
        <v>7668.7935993760002</v>
      </c>
      <c r="BI44" s="34">
        <f t="shared" si="23"/>
        <v>928.53896793603997</v>
      </c>
      <c r="BJ44" s="34">
        <f t="shared" si="24"/>
        <v>52440.417004410439</v>
      </c>
      <c r="BK44" s="34">
        <v>39241.808277472795</v>
      </c>
      <c r="BL44" s="34">
        <v>880</v>
      </c>
      <c r="BM44" s="34">
        <f t="shared" si="25"/>
        <v>700.73757275600792</v>
      </c>
      <c r="BN44" s="34">
        <f t="shared" si="26"/>
        <v>40822.545850228802</v>
      </c>
      <c r="BO44" s="34">
        <v>39241.808277472795</v>
      </c>
      <c r="BP44" s="34"/>
      <c r="BQ44" s="34">
        <v>855</v>
      </c>
      <c r="BR44" s="34">
        <f t="shared" si="27"/>
        <v>700.23757275600792</v>
      </c>
      <c r="BS44" s="34">
        <f t="shared" si="28"/>
        <v>40797.045850228802</v>
      </c>
      <c r="BT44" s="34">
        <v>39241.808277472795</v>
      </c>
      <c r="BU44" s="34">
        <v>730</v>
      </c>
      <c r="BV44" s="34">
        <f t="shared" si="29"/>
        <v>697.73757275600792</v>
      </c>
      <c r="BW44" s="34">
        <f t="shared" si="30"/>
        <v>40669.545850228802</v>
      </c>
      <c r="BX44" s="34">
        <v>39241.808277472795</v>
      </c>
      <c r="BY44" s="34">
        <v>750</v>
      </c>
      <c r="BZ44" s="34">
        <f t="shared" si="31"/>
        <v>698.1375727560079</v>
      </c>
      <c r="CA44" s="34">
        <f t="shared" si="32"/>
        <v>40689.945850228803</v>
      </c>
      <c r="CB44" s="34">
        <v>39241.808277472795</v>
      </c>
      <c r="CC44" s="34">
        <v>855</v>
      </c>
      <c r="CD44" s="34">
        <f t="shared" si="33"/>
        <v>7668.7935993760002</v>
      </c>
      <c r="CE44" s="34">
        <f t="shared" si="34"/>
        <v>853.61344474352791</v>
      </c>
      <c r="CF44" s="34">
        <f t="shared" si="35"/>
        <v>48619.215321592324</v>
      </c>
      <c r="CG44" s="34">
        <v>39241.808277472795</v>
      </c>
      <c r="CH44" s="34">
        <v>1335</v>
      </c>
      <c r="CI44" s="34">
        <f t="shared" si="36"/>
        <v>709.83757275600783</v>
      </c>
      <c r="CJ44" s="34">
        <f t="shared" si="37"/>
        <v>41286.645850228801</v>
      </c>
      <c r="CK44" s="34">
        <v>39241.808277472795</v>
      </c>
      <c r="CL44" s="34">
        <v>880</v>
      </c>
      <c r="CM44" s="34">
        <f t="shared" si="38"/>
        <v>700.73757275600792</v>
      </c>
      <c r="CN44" s="34">
        <f t="shared" si="39"/>
        <v>40822.545850228802</v>
      </c>
      <c r="CO44" s="34">
        <v>39241.808277472795</v>
      </c>
      <c r="CP44" s="34">
        <v>855</v>
      </c>
      <c r="CQ44" s="34">
        <f t="shared" si="40"/>
        <v>700.23757275600792</v>
      </c>
      <c r="CR44" s="34">
        <f t="shared" si="41"/>
        <v>40797.045850228802</v>
      </c>
      <c r="CS44" s="34">
        <v>39241.808277472795</v>
      </c>
      <c r="CT44" s="34">
        <v>605</v>
      </c>
      <c r="CU44" s="34">
        <f t="shared" si="42"/>
        <v>23006.380798128001</v>
      </c>
      <c r="CV44" s="34">
        <f t="shared" si="43"/>
        <v>5000</v>
      </c>
      <c r="CW44" s="34">
        <f t="shared" si="44"/>
        <v>1255.3651887185679</v>
      </c>
      <c r="CX44" s="34">
        <f t="shared" si="45"/>
        <v>69108.554264319362</v>
      </c>
      <c r="CY44" s="34">
        <v>39241.808277472795</v>
      </c>
      <c r="CZ44" s="34">
        <f t="shared" si="46"/>
        <v>7668.7935993760002</v>
      </c>
      <c r="DA44" s="34">
        <f t="shared" si="47"/>
        <v>3834.3967996880001</v>
      </c>
      <c r="DB44" s="34">
        <f t="shared" si="48"/>
        <v>3834.3967996880001</v>
      </c>
      <c r="DC44" s="34">
        <f t="shared" si="49"/>
        <v>989.8893167310481</v>
      </c>
      <c r="DD44" s="34">
        <f t="shared" si="50"/>
        <v>55569.284792955848</v>
      </c>
      <c r="DE44" s="34">
        <f t="shared" si="51"/>
        <v>559582.99558510841</v>
      </c>
    </row>
    <row r="45" spans="1:109" x14ac:dyDescent="0.25">
      <c r="A45" s="16">
        <v>37</v>
      </c>
      <c r="B45" s="16">
        <v>28973</v>
      </c>
      <c r="C45" s="32" t="s">
        <v>176</v>
      </c>
      <c r="D45" s="17" t="s">
        <v>177</v>
      </c>
      <c r="E45" s="17" t="s">
        <v>1</v>
      </c>
      <c r="F45" s="17" t="s">
        <v>92</v>
      </c>
      <c r="G45" s="16" t="s">
        <v>144</v>
      </c>
      <c r="H45" s="33">
        <v>20064.86</v>
      </c>
      <c r="I45" s="33">
        <v>3009.71</v>
      </c>
      <c r="J45" s="34">
        <v>20867.45142768</v>
      </c>
      <c r="K45" s="34">
        <v>0</v>
      </c>
      <c r="L45" s="34">
        <v>0</v>
      </c>
      <c r="M45" s="34">
        <f>+J45*0.15</f>
        <v>3130.1177141519997</v>
      </c>
      <c r="N45" s="34">
        <v>0</v>
      </c>
      <c r="O45" s="34">
        <v>0</v>
      </c>
      <c r="P45" s="34">
        <v>0</v>
      </c>
      <c r="Q45" s="34">
        <v>1260</v>
      </c>
      <c r="R45" s="34">
        <v>674.1</v>
      </c>
      <c r="S45" s="34">
        <v>747.76</v>
      </c>
      <c r="T45" s="34">
        <v>0</v>
      </c>
      <c r="U45" s="34">
        <v>368.50000000000006</v>
      </c>
      <c r="V45" s="34">
        <v>0</v>
      </c>
      <c r="W45" s="34">
        <v>0</v>
      </c>
      <c r="X45" s="34">
        <v>0</v>
      </c>
      <c r="Y45" s="34">
        <v>0</v>
      </c>
      <c r="Z45" s="34">
        <f t="shared" ca="1" si="0"/>
        <v>2299.0739770557198</v>
      </c>
      <c r="AA45" s="34">
        <f t="shared" ca="1" si="1"/>
        <v>4598.1479541114395</v>
      </c>
      <c r="AB45" s="34">
        <f t="shared" ca="1" si="2"/>
        <v>108.19171656732799</v>
      </c>
      <c r="AC45" s="34">
        <f t="shared" ca="1" si="3"/>
        <v>27.047929141831997</v>
      </c>
      <c r="AD45" s="34">
        <f t="shared" ca="1" si="4"/>
        <v>676.19822854579991</v>
      </c>
      <c r="AE45" s="34">
        <f t="shared" ca="1" si="5"/>
        <v>270.47929141831997</v>
      </c>
      <c r="AF45" s="34">
        <f t="shared" ca="1" si="6"/>
        <v>135.23964570915999</v>
      </c>
      <c r="AG45" s="34">
        <f t="shared" ca="1" si="7"/>
        <v>135.23964570915999</v>
      </c>
      <c r="AH45" s="34">
        <f t="shared" ca="1" si="8"/>
        <v>1081.9171656732799</v>
      </c>
      <c r="AI45" s="34">
        <v>1.1399999999999999</v>
      </c>
      <c r="AJ45" s="34">
        <v>4.68</v>
      </c>
      <c r="AK45" s="34"/>
      <c r="AL45" s="34">
        <v>22</v>
      </c>
      <c r="AM45" s="34">
        <v>4.1399999999999997</v>
      </c>
      <c r="AN45" s="34">
        <v>13.5</v>
      </c>
      <c r="AO45" s="34">
        <f>SUM(J45:P45)*0.5%</f>
        <v>119.98784570916</v>
      </c>
      <c r="AP45" s="34">
        <f t="shared" ca="1" si="52"/>
        <v>0</v>
      </c>
      <c r="AQ45" s="34">
        <f t="shared" ca="1" si="53"/>
        <v>0</v>
      </c>
      <c r="AR45" s="34">
        <f t="shared" ca="1" si="54"/>
        <v>0</v>
      </c>
      <c r="AS45" s="34">
        <f t="shared" ca="1" si="55"/>
        <v>0</v>
      </c>
      <c r="AT45" s="34">
        <f t="shared" ca="1" si="56"/>
        <v>0</v>
      </c>
      <c r="AU45" s="34">
        <f t="shared" ca="1" si="57"/>
        <v>0</v>
      </c>
      <c r="AV45" s="34">
        <f t="shared" ca="1" si="58"/>
        <v>0</v>
      </c>
      <c r="AW45" s="34">
        <f t="shared" ca="1" si="59"/>
        <v>0</v>
      </c>
      <c r="AX45" s="34">
        <f t="shared" ca="1" si="60"/>
        <v>0</v>
      </c>
      <c r="AY45" s="34">
        <f t="shared" ca="1" si="18"/>
        <v>36544.912541473197</v>
      </c>
      <c r="AZ45" s="34">
        <f t="shared" si="19"/>
        <v>4733.3875998205986</v>
      </c>
      <c r="BA45" s="34">
        <v>36544.912541473197</v>
      </c>
      <c r="BB45" s="34">
        <f t="shared" si="20"/>
        <v>7691.5233333333335</v>
      </c>
      <c r="BC45" s="34">
        <v>855</v>
      </c>
      <c r="BD45" s="34">
        <f t="shared" si="21"/>
        <v>807.1609654997186</v>
      </c>
      <c r="BE45" s="34">
        <f t="shared" si="22"/>
        <v>45898.596840306243</v>
      </c>
      <c r="BF45" s="34">
        <v>36544.912541473197</v>
      </c>
      <c r="BG45" s="34">
        <f>SUM(J45:P45)/30*6</f>
        <v>4799.5138283664</v>
      </c>
      <c r="BH45" s="34">
        <f>SUM(J45:P45)/30*10</f>
        <v>7999.1897139439989</v>
      </c>
      <c r="BI45" s="34">
        <f t="shared" si="23"/>
        <v>892.20456967925986</v>
      </c>
      <c r="BJ45" s="34">
        <f t="shared" si="24"/>
        <v>50235.820653462855</v>
      </c>
      <c r="BK45" s="34">
        <v>36544.912541473197</v>
      </c>
      <c r="BL45" s="34">
        <v>880</v>
      </c>
      <c r="BM45" s="34">
        <f t="shared" si="25"/>
        <v>653.83049883305193</v>
      </c>
      <c r="BN45" s="34">
        <f t="shared" si="26"/>
        <v>38078.743040306246</v>
      </c>
      <c r="BO45" s="34">
        <v>36544.912541473197</v>
      </c>
      <c r="BP45" s="34">
        <v>1190</v>
      </c>
      <c r="BQ45" s="34">
        <v>855</v>
      </c>
      <c r="BR45" s="34">
        <f t="shared" si="27"/>
        <v>677.130498833052</v>
      </c>
      <c r="BS45" s="34">
        <f t="shared" si="28"/>
        <v>39267.043040306249</v>
      </c>
      <c r="BT45" s="34">
        <v>36544.912541473197</v>
      </c>
      <c r="BU45" s="34">
        <v>730</v>
      </c>
      <c r="BV45" s="34">
        <f t="shared" si="29"/>
        <v>650.83049883305193</v>
      </c>
      <c r="BW45" s="34">
        <f t="shared" si="30"/>
        <v>37925.743040306246</v>
      </c>
      <c r="BX45" s="34">
        <v>36544.912541473197</v>
      </c>
      <c r="BY45" s="34"/>
      <c r="BZ45" s="34">
        <f t="shared" si="31"/>
        <v>636.23049883305202</v>
      </c>
      <c r="CA45" s="34">
        <f t="shared" si="32"/>
        <v>37181.143040306248</v>
      </c>
      <c r="CB45" s="34">
        <v>36544.912541473197</v>
      </c>
      <c r="CC45" s="34">
        <v>855</v>
      </c>
      <c r="CD45" s="34">
        <f t="shared" si="33"/>
        <v>7999.1897139439989</v>
      </c>
      <c r="CE45" s="34">
        <f t="shared" si="34"/>
        <v>813.31429311193187</v>
      </c>
      <c r="CF45" s="34">
        <f t="shared" si="35"/>
        <v>46212.416548529123</v>
      </c>
      <c r="CG45" s="34">
        <v>36544.912541473197</v>
      </c>
      <c r="CH45" s="34">
        <v>1335</v>
      </c>
      <c r="CI45" s="34">
        <f t="shared" si="36"/>
        <v>662.93049883305196</v>
      </c>
      <c r="CJ45" s="34">
        <f t="shared" si="37"/>
        <v>38542.843040306252</v>
      </c>
      <c r="CK45" s="34">
        <v>36544.912541473197</v>
      </c>
      <c r="CL45" s="34">
        <v>880</v>
      </c>
      <c r="CM45" s="34">
        <f t="shared" si="38"/>
        <v>653.83049883305193</v>
      </c>
      <c r="CN45" s="34">
        <f t="shared" si="39"/>
        <v>38078.743040306246</v>
      </c>
      <c r="CO45" s="34">
        <v>36544.912541473197</v>
      </c>
      <c r="CP45" s="34">
        <v>855</v>
      </c>
      <c r="CQ45" s="34">
        <f t="shared" si="40"/>
        <v>653.33049883305193</v>
      </c>
      <c r="CR45" s="34">
        <f t="shared" si="41"/>
        <v>38053.243040306246</v>
      </c>
      <c r="CS45" s="34">
        <v>36544.912541473197</v>
      </c>
      <c r="CT45" s="34">
        <v>605</v>
      </c>
      <c r="CU45" s="34">
        <f t="shared" si="42"/>
        <v>23997.569141831998</v>
      </c>
      <c r="CV45" s="34">
        <f t="shared" si="43"/>
        <v>0</v>
      </c>
      <c r="CW45" s="34">
        <f t="shared" si="44"/>
        <v>1128.281881669692</v>
      </c>
      <c r="CX45" s="34">
        <f t="shared" si="45"/>
        <v>62275.763564974885</v>
      </c>
      <c r="CY45" s="34">
        <v>36544.912541473197</v>
      </c>
      <c r="CZ45" s="34">
        <f t="shared" si="46"/>
        <v>7999.1897139439989</v>
      </c>
      <c r="DA45" s="34">
        <f t="shared" si="47"/>
        <v>3999.5948569719994</v>
      </c>
      <c r="DB45" s="34">
        <f t="shared" si="48"/>
        <v>3999.5948569719994</v>
      </c>
      <c r="DC45" s="34">
        <f t="shared" si="49"/>
        <v>956.19808739081191</v>
      </c>
      <c r="DD45" s="34">
        <f t="shared" si="50"/>
        <v>53499.490056752002</v>
      </c>
      <c r="DE45" s="34">
        <f t="shared" si="51"/>
        <v>525249.58894616889</v>
      </c>
    </row>
    <row r="46" spans="1:109" x14ac:dyDescent="0.25">
      <c r="A46" s="16">
        <v>38</v>
      </c>
      <c r="B46" s="16">
        <v>28982</v>
      </c>
      <c r="C46" s="32" t="s">
        <v>178</v>
      </c>
      <c r="D46" s="17" t="s">
        <v>179</v>
      </c>
      <c r="E46" s="17" t="s">
        <v>180</v>
      </c>
      <c r="F46" s="17" t="s">
        <v>88</v>
      </c>
      <c r="G46" s="16" t="s">
        <v>89</v>
      </c>
      <c r="H46" s="33">
        <v>45405.37</v>
      </c>
      <c r="I46" s="33">
        <v>0</v>
      </c>
      <c r="J46" s="34">
        <v>45405.371427999999</v>
      </c>
      <c r="K46" s="34">
        <f>+J46*0.05</f>
        <v>2270.2685713999999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  <c r="W46" s="34">
        <v>0</v>
      </c>
      <c r="X46" s="34">
        <v>0</v>
      </c>
      <c r="Y46" s="34">
        <v>9800</v>
      </c>
      <c r="Z46" s="34">
        <f t="shared" ca="1" si="0"/>
        <v>4052.4293999490001</v>
      </c>
      <c r="AA46" s="34">
        <f t="shared" ca="1" si="1"/>
        <v>8104.8587998980001</v>
      </c>
      <c r="AB46" s="34">
        <f t="shared" ca="1" si="2"/>
        <v>190.70255999759999</v>
      </c>
      <c r="AC46" s="34">
        <f t="shared" ca="1" si="3"/>
        <v>47.675639999399998</v>
      </c>
      <c r="AD46" s="34">
        <f t="shared" ca="1" si="4"/>
        <v>1191.890999985</v>
      </c>
      <c r="AE46" s="34">
        <f t="shared" ca="1" si="5"/>
        <v>476.75639999399993</v>
      </c>
      <c r="AF46" s="34">
        <f t="shared" ca="1" si="6"/>
        <v>238.37819999699997</v>
      </c>
      <c r="AG46" s="34">
        <f t="shared" ca="1" si="7"/>
        <v>238.37819999699997</v>
      </c>
      <c r="AH46" s="34">
        <f t="shared" ca="1" si="8"/>
        <v>1907.0255999759997</v>
      </c>
      <c r="AI46" s="34">
        <v>1.1399999999999999</v>
      </c>
      <c r="AJ46" s="34">
        <v>4.68</v>
      </c>
      <c r="AK46" s="34"/>
      <c r="AL46" s="34">
        <v>22</v>
      </c>
      <c r="AM46" s="34">
        <v>4.1399999999999997</v>
      </c>
      <c r="AN46" s="34"/>
      <c r="AO46" s="34"/>
      <c r="AP46" s="34">
        <f t="shared" ca="1" si="52"/>
        <v>833.00000000000011</v>
      </c>
      <c r="AQ46" s="34">
        <f t="shared" ca="1" si="53"/>
        <v>1666.0000000000002</v>
      </c>
      <c r="AR46" s="34">
        <f t="shared" ca="1" si="54"/>
        <v>39.200000000000003</v>
      </c>
      <c r="AS46" s="34">
        <f t="shared" ca="1" si="55"/>
        <v>9.8000000000000007</v>
      </c>
      <c r="AT46" s="34">
        <f t="shared" ca="1" si="56"/>
        <v>245</v>
      </c>
      <c r="AU46" s="34">
        <f t="shared" ca="1" si="57"/>
        <v>98</v>
      </c>
      <c r="AV46" s="34">
        <f t="shared" ca="1" si="58"/>
        <v>49</v>
      </c>
      <c r="AW46" s="34">
        <f t="shared" ca="1" si="59"/>
        <v>49</v>
      </c>
      <c r="AX46" s="34">
        <f t="shared" ca="1" si="60"/>
        <v>392</v>
      </c>
      <c r="AY46" s="34">
        <f t="shared" ca="1" si="18"/>
        <v>77336.695799192981</v>
      </c>
      <c r="AZ46" s="34">
        <f t="shared" si="19"/>
        <v>8343.236999894998</v>
      </c>
      <c r="BA46" s="34">
        <v>77336.695799192981</v>
      </c>
      <c r="BB46" s="34">
        <f t="shared" si="20"/>
        <v>15135.123333333333</v>
      </c>
      <c r="BC46" s="34"/>
      <c r="BD46" s="34">
        <f t="shared" si="21"/>
        <v>1682.5716426526265</v>
      </c>
      <c r="BE46" s="34">
        <f t="shared" si="22"/>
        <v>94154.390775178937</v>
      </c>
      <c r="BF46" s="34">
        <v>77336.695799192981</v>
      </c>
      <c r="BG46" s="34"/>
      <c r="BH46" s="34"/>
      <c r="BI46" s="34">
        <f t="shared" si="23"/>
        <v>1379.8691759859596</v>
      </c>
      <c r="BJ46" s="34">
        <f t="shared" si="24"/>
        <v>78716.564975178946</v>
      </c>
      <c r="BK46" s="34">
        <v>77336.695799192981</v>
      </c>
      <c r="BL46" s="34"/>
      <c r="BM46" s="34">
        <f t="shared" si="25"/>
        <v>1379.8691759859596</v>
      </c>
      <c r="BN46" s="34">
        <f t="shared" si="26"/>
        <v>78716.564975178946</v>
      </c>
      <c r="BO46" s="34">
        <v>77336.695799192981</v>
      </c>
      <c r="BP46" s="34"/>
      <c r="BQ46" s="34"/>
      <c r="BR46" s="34">
        <f t="shared" si="27"/>
        <v>1379.8691759859596</v>
      </c>
      <c r="BS46" s="34">
        <f t="shared" si="28"/>
        <v>78716.564975178946</v>
      </c>
      <c r="BT46" s="34">
        <v>77336.695799192981</v>
      </c>
      <c r="BU46" s="34"/>
      <c r="BV46" s="34">
        <f t="shared" si="29"/>
        <v>1379.8691759859596</v>
      </c>
      <c r="BW46" s="34">
        <f t="shared" si="30"/>
        <v>78716.564975178946</v>
      </c>
      <c r="BX46" s="34">
        <v>77336.695799192981</v>
      </c>
      <c r="BY46" s="34"/>
      <c r="BZ46" s="34">
        <f t="shared" si="31"/>
        <v>1379.8691759859596</v>
      </c>
      <c r="CA46" s="34">
        <f t="shared" si="32"/>
        <v>78716.564975178946</v>
      </c>
      <c r="CB46" s="34">
        <v>77336.695799192981</v>
      </c>
      <c r="CC46" s="34"/>
      <c r="CD46" s="34">
        <f t="shared" si="33"/>
        <v>15891.879999799999</v>
      </c>
      <c r="CE46" s="34">
        <f t="shared" si="34"/>
        <v>1697.7067759819597</v>
      </c>
      <c r="CF46" s="34">
        <f t="shared" si="35"/>
        <v>94926.282574974946</v>
      </c>
      <c r="CG46" s="34">
        <v>77336.695799192981</v>
      </c>
      <c r="CH46" s="34"/>
      <c r="CI46" s="34">
        <f t="shared" si="36"/>
        <v>1379.8691759859596</v>
      </c>
      <c r="CJ46" s="34">
        <f t="shared" si="37"/>
        <v>78716.564975178946</v>
      </c>
      <c r="CK46" s="34">
        <v>77336.695799192981</v>
      </c>
      <c r="CL46" s="34"/>
      <c r="CM46" s="34">
        <f t="shared" si="38"/>
        <v>1379.8691759859596</v>
      </c>
      <c r="CN46" s="34">
        <f t="shared" si="39"/>
        <v>78716.564975178946</v>
      </c>
      <c r="CO46" s="34">
        <v>77336.695799192981</v>
      </c>
      <c r="CP46" s="34"/>
      <c r="CQ46" s="34">
        <f t="shared" si="40"/>
        <v>1379.8691759859596</v>
      </c>
      <c r="CR46" s="34">
        <f t="shared" si="41"/>
        <v>78716.564975178946</v>
      </c>
      <c r="CS46" s="34">
        <v>77336.695799192981</v>
      </c>
      <c r="CT46" s="34"/>
      <c r="CU46" s="34">
        <f t="shared" si="42"/>
        <v>47675.639999399995</v>
      </c>
      <c r="CV46" s="34">
        <f t="shared" si="43"/>
        <v>16333.333333333334</v>
      </c>
      <c r="CW46" s="34">
        <f t="shared" si="44"/>
        <v>2660.0486426406269</v>
      </c>
      <c r="CX46" s="34">
        <f t="shared" si="45"/>
        <v>144005.71777456693</v>
      </c>
      <c r="CY46" s="34">
        <v>77336.695799192981</v>
      </c>
      <c r="CZ46" s="34">
        <f t="shared" si="46"/>
        <v>15891.879999799999</v>
      </c>
      <c r="DA46" s="34">
        <f t="shared" si="47"/>
        <v>7945.9399998999997</v>
      </c>
      <c r="DB46" s="34">
        <f t="shared" si="48"/>
        <v>7945.9399998999997</v>
      </c>
      <c r="DC46" s="34">
        <f t="shared" si="49"/>
        <v>2015.5443759779598</v>
      </c>
      <c r="DD46" s="34">
        <f t="shared" si="50"/>
        <v>111136.00017477095</v>
      </c>
      <c r="DE46" s="34">
        <f t="shared" si="51"/>
        <v>1073954.9111009231</v>
      </c>
    </row>
    <row r="47" spans="1:109" x14ac:dyDescent="0.25">
      <c r="A47" s="16">
        <v>39</v>
      </c>
      <c r="B47" s="16">
        <v>28945</v>
      </c>
      <c r="C47" s="32" t="s">
        <v>181</v>
      </c>
      <c r="D47" s="17" t="s">
        <v>182</v>
      </c>
      <c r="E47" s="17" t="s">
        <v>107</v>
      </c>
      <c r="F47" s="17" t="s">
        <v>92</v>
      </c>
      <c r="G47" s="16" t="s">
        <v>93</v>
      </c>
      <c r="H47" s="33">
        <v>21068.11</v>
      </c>
      <c r="I47" s="33">
        <v>1053.43</v>
      </c>
      <c r="J47" s="34">
        <v>21910.838855360002</v>
      </c>
      <c r="K47" s="34">
        <v>0</v>
      </c>
      <c r="L47" s="34">
        <f>+J47*0.1</f>
        <v>2191.0838855360003</v>
      </c>
      <c r="M47" s="34">
        <v>0</v>
      </c>
      <c r="N47" s="34">
        <v>0</v>
      </c>
      <c r="O47" s="34">
        <v>0</v>
      </c>
      <c r="P47" s="34">
        <v>0</v>
      </c>
      <c r="Q47" s="34">
        <v>1260</v>
      </c>
      <c r="R47" s="34">
        <v>674.1</v>
      </c>
      <c r="S47" s="34">
        <v>747.76</v>
      </c>
      <c r="T47" s="34">
        <f>+J47*0.1</f>
        <v>2191.0838855360003</v>
      </c>
      <c r="U47" s="34">
        <v>368.50000000000006</v>
      </c>
      <c r="V47" s="34">
        <v>0</v>
      </c>
      <c r="W47" s="34">
        <v>0</v>
      </c>
      <c r="X47" s="34">
        <v>0</v>
      </c>
      <c r="Y47" s="34">
        <v>0</v>
      </c>
      <c r="Z47" s="34">
        <f t="shared" ca="1" si="0"/>
        <v>2494.1861632467203</v>
      </c>
      <c r="AA47" s="34">
        <f t="shared" ca="1" si="1"/>
        <v>4988.3723264934406</v>
      </c>
      <c r="AB47" s="34">
        <f t="shared" ca="1" si="2"/>
        <v>117.373466505728</v>
      </c>
      <c r="AC47" s="34">
        <f t="shared" ca="1" si="3"/>
        <v>29.343366626432001</v>
      </c>
      <c r="AD47" s="34">
        <f t="shared" ca="1" si="4"/>
        <v>733.58416566080007</v>
      </c>
      <c r="AE47" s="34">
        <f t="shared" ca="1" si="5"/>
        <v>293.43366626432004</v>
      </c>
      <c r="AF47" s="34">
        <f t="shared" ca="1" si="6"/>
        <v>146.71683313216002</v>
      </c>
      <c r="AG47" s="34">
        <f t="shared" ca="1" si="7"/>
        <v>146.71683313216002</v>
      </c>
      <c r="AH47" s="34">
        <f t="shared" ca="1" si="8"/>
        <v>1173.7346650572802</v>
      </c>
      <c r="AI47" s="34">
        <v>1.1399999999999999</v>
      </c>
      <c r="AJ47" s="34">
        <v>4.68</v>
      </c>
      <c r="AK47" s="34"/>
      <c r="AL47" s="34">
        <v>22</v>
      </c>
      <c r="AM47" s="34">
        <v>4.1399999999999997</v>
      </c>
      <c r="AN47" s="34">
        <v>13.5</v>
      </c>
      <c r="AO47" s="34">
        <f>SUM(J47:P47)*0.5%</f>
        <v>120.50961370448002</v>
      </c>
      <c r="AP47" s="34">
        <f t="shared" ca="1" si="52"/>
        <v>0</v>
      </c>
      <c r="AQ47" s="34">
        <f t="shared" ca="1" si="53"/>
        <v>0</v>
      </c>
      <c r="AR47" s="34">
        <f t="shared" ca="1" si="54"/>
        <v>0</v>
      </c>
      <c r="AS47" s="34">
        <f t="shared" ca="1" si="55"/>
        <v>0</v>
      </c>
      <c r="AT47" s="34">
        <f t="shared" ca="1" si="56"/>
        <v>0</v>
      </c>
      <c r="AU47" s="34">
        <f t="shared" ca="1" si="57"/>
        <v>0</v>
      </c>
      <c r="AV47" s="34">
        <f t="shared" ca="1" si="58"/>
        <v>0</v>
      </c>
      <c r="AW47" s="34">
        <f t="shared" ca="1" si="59"/>
        <v>0</v>
      </c>
      <c r="AX47" s="34">
        <f t="shared" ca="1" si="60"/>
        <v>0</v>
      </c>
      <c r="AY47" s="34">
        <f t="shared" ca="1" si="18"/>
        <v>39632.797726255521</v>
      </c>
      <c r="AZ47" s="34">
        <f t="shared" si="19"/>
        <v>5135.0891596255997</v>
      </c>
      <c r="BA47" s="34">
        <v>39632.797726255521</v>
      </c>
      <c r="BB47" s="34">
        <f t="shared" si="20"/>
        <v>7373.8466666666673</v>
      </c>
      <c r="BC47" s="34">
        <v>855</v>
      </c>
      <c r="BD47" s="34">
        <f t="shared" si="21"/>
        <v>854.53110466593182</v>
      </c>
      <c r="BE47" s="34">
        <f t="shared" si="22"/>
        <v>48716.175497588119</v>
      </c>
      <c r="BF47" s="34">
        <v>39632.797726255521</v>
      </c>
      <c r="BG47" s="34">
        <f>SUM(J47:P47)/30*6</f>
        <v>4820.3845481792005</v>
      </c>
      <c r="BH47" s="34">
        <f>SUM(J47:P47)/30*10</f>
        <v>8033.9742469653347</v>
      </c>
      <c r="BI47" s="34">
        <f t="shared" si="23"/>
        <v>947.0413472354893</v>
      </c>
      <c r="BJ47" s="34">
        <f t="shared" si="24"/>
        <v>53434.197868635551</v>
      </c>
      <c r="BK47" s="34">
        <v>39632.797726255521</v>
      </c>
      <c r="BL47" s="34">
        <v>880</v>
      </c>
      <c r="BM47" s="34">
        <f t="shared" si="25"/>
        <v>707.55417133259846</v>
      </c>
      <c r="BN47" s="34">
        <f t="shared" si="26"/>
        <v>41220.351897588123</v>
      </c>
      <c r="BO47" s="34">
        <v>39632.797726255521</v>
      </c>
      <c r="BP47" s="34">
        <v>1190</v>
      </c>
      <c r="BQ47" s="34">
        <v>855</v>
      </c>
      <c r="BR47" s="34">
        <f t="shared" si="27"/>
        <v>730.85417133259853</v>
      </c>
      <c r="BS47" s="34">
        <f t="shared" si="28"/>
        <v>42408.651897588119</v>
      </c>
      <c r="BT47" s="34">
        <v>39632.797726255521</v>
      </c>
      <c r="BU47" s="34">
        <v>730</v>
      </c>
      <c r="BV47" s="34">
        <f t="shared" si="29"/>
        <v>704.55417133259846</v>
      </c>
      <c r="BW47" s="34">
        <f t="shared" si="30"/>
        <v>41067.351897588123</v>
      </c>
      <c r="BX47" s="34">
        <v>39632.797726255521</v>
      </c>
      <c r="BY47" s="34"/>
      <c r="BZ47" s="34">
        <f t="shared" si="31"/>
        <v>689.95417133259855</v>
      </c>
      <c r="CA47" s="34">
        <f t="shared" si="32"/>
        <v>40322.751897588118</v>
      </c>
      <c r="CB47" s="34">
        <v>39632.797726255521</v>
      </c>
      <c r="CC47" s="34">
        <v>855</v>
      </c>
      <c r="CD47" s="34">
        <f t="shared" si="33"/>
        <v>8033.9742469653347</v>
      </c>
      <c r="CE47" s="34">
        <f t="shared" si="34"/>
        <v>867.73365627190526</v>
      </c>
      <c r="CF47" s="34">
        <f t="shared" si="35"/>
        <v>49389.505629492764</v>
      </c>
      <c r="CG47" s="34">
        <v>39632.797726255521</v>
      </c>
      <c r="CH47" s="34"/>
      <c r="CI47" s="34">
        <f t="shared" si="36"/>
        <v>689.95417133259855</v>
      </c>
      <c r="CJ47" s="34">
        <f t="shared" si="37"/>
        <v>40322.751897588118</v>
      </c>
      <c r="CK47" s="34">
        <v>39632.797726255521</v>
      </c>
      <c r="CL47" s="34">
        <v>880</v>
      </c>
      <c r="CM47" s="34">
        <f t="shared" si="38"/>
        <v>707.55417133259846</v>
      </c>
      <c r="CN47" s="34">
        <f t="shared" si="39"/>
        <v>41220.351897588123</v>
      </c>
      <c r="CO47" s="34">
        <v>39632.797726255521</v>
      </c>
      <c r="CP47" s="34">
        <v>855</v>
      </c>
      <c r="CQ47" s="34">
        <f t="shared" si="40"/>
        <v>707.05417133259846</v>
      </c>
      <c r="CR47" s="34">
        <f t="shared" si="41"/>
        <v>41194.851897588123</v>
      </c>
      <c r="CS47" s="34">
        <v>39632.797726255521</v>
      </c>
      <c r="CT47" s="34">
        <v>605</v>
      </c>
      <c r="CU47" s="34">
        <f t="shared" si="42"/>
        <v>24101.922740896003</v>
      </c>
      <c r="CV47" s="34">
        <f t="shared" si="43"/>
        <v>0</v>
      </c>
      <c r="CW47" s="34">
        <f t="shared" si="44"/>
        <v>1184.0926261505185</v>
      </c>
      <c r="CX47" s="34">
        <f t="shared" si="45"/>
        <v>65523.813093302037</v>
      </c>
      <c r="CY47" s="34">
        <v>39632.797726255521</v>
      </c>
      <c r="CZ47" s="34">
        <f t="shared" si="46"/>
        <v>8033.9742469653347</v>
      </c>
      <c r="DA47" s="34">
        <f t="shared" si="47"/>
        <v>4016.9871234826674</v>
      </c>
      <c r="DB47" s="34">
        <f t="shared" si="48"/>
        <v>4016.9871234826674</v>
      </c>
      <c r="DC47" s="34">
        <f t="shared" si="49"/>
        <v>1011.3131412112118</v>
      </c>
      <c r="DD47" s="34">
        <f t="shared" si="50"/>
        <v>56712.059361397398</v>
      </c>
      <c r="DE47" s="34">
        <f t="shared" si="51"/>
        <v>561532.81473353272</v>
      </c>
    </row>
    <row r="48" spans="1:109" x14ac:dyDescent="0.25">
      <c r="A48" s="16">
        <v>40</v>
      </c>
      <c r="B48" s="16">
        <v>28978</v>
      </c>
      <c r="C48" s="32" t="s">
        <v>183</v>
      </c>
      <c r="D48" s="17" t="s">
        <v>184</v>
      </c>
      <c r="E48" s="17" t="s">
        <v>180</v>
      </c>
      <c r="F48" s="17" t="s">
        <v>88</v>
      </c>
      <c r="G48" s="16" t="s">
        <v>185</v>
      </c>
      <c r="H48" s="33">
        <v>20108.23</v>
      </c>
      <c r="I48" s="33">
        <v>0</v>
      </c>
      <c r="J48" s="34">
        <v>20108.228569999999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34">
        <v>0</v>
      </c>
      <c r="T48" s="34">
        <v>0</v>
      </c>
      <c r="U48" s="34">
        <v>0</v>
      </c>
      <c r="V48" s="34">
        <v>0</v>
      </c>
      <c r="W48" s="34">
        <v>0</v>
      </c>
      <c r="X48" s="34">
        <v>0</v>
      </c>
      <c r="Y48" s="34">
        <v>0</v>
      </c>
      <c r="Z48" s="34">
        <f t="shared" ca="1" si="0"/>
        <v>1709.1994284500001</v>
      </c>
      <c r="AA48" s="34">
        <f t="shared" ca="1" si="1"/>
        <v>3418.3988569000003</v>
      </c>
      <c r="AB48" s="34">
        <f t="shared" ca="1" si="2"/>
        <v>80.432914280000006</v>
      </c>
      <c r="AC48" s="34">
        <f t="shared" ca="1" si="3"/>
        <v>20.108228570000001</v>
      </c>
      <c r="AD48" s="34">
        <f t="shared" ca="1" si="4"/>
        <v>502.70571425000003</v>
      </c>
      <c r="AE48" s="34">
        <f t="shared" ca="1" si="5"/>
        <v>201.0822857</v>
      </c>
      <c r="AF48" s="34">
        <f t="shared" ca="1" si="6"/>
        <v>100.54114285</v>
      </c>
      <c r="AG48" s="34">
        <f t="shared" ca="1" si="7"/>
        <v>100.54114285</v>
      </c>
      <c r="AH48" s="34">
        <f t="shared" ca="1" si="8"/>
        <v>804.3291428</v>
      </c>
      <c r="AI48" s="34">
        <v>1.1399999999999999</v>
      </c>
      <c r="AJ48" s="34">
        <v>4.68</v>
      </c>
      <c r="AK48" s="34">
        <v>1919.84</v>
      </c>
      <c r="AL48" s="34">
        <v>22</v>
      </c>
      <c r="AM48" s="34">
        <v>4.1399999999999997</v>
      </c>
      <c r="AN48" s="34"/>
      <c r="AO48" s="34"/>
      <c r="AP48" s="34">
        <f t="shared" ca="1" si="52"/>
        <v>0</v>
      </c>
      <c r="AQ48" s="34">
        <f t="shared" ca="1" si="53"/>
        <v>0</v>
      </c>
      <c r="AR48" s="34">
        <f t="shared" ca="1" si="54"/>
        <v>0</v>
      </c>
      <c r="AS48" s="34">
        <f t="shared" ca="1" si="55"/>
        <v>0</v>
      </c>
      <c r="AT48" s="34">
        <f t="shared" ca="1" si="56"/>
        <v>0</v>
      </c>
      <c r="AU48" s="34">
        <f t="shared" ca="1" si="57"/>
        <v>0</v>
      </c>
      <c r="AV48" s="34">
        <f t="shared" ca="1" si="58"/>
        <v>0</v>
      </c>
      <c r="AW48" s="34">
        <f t="shared" ca="1" si="59"/>
        <v>0</v>
      </c>
      <c r="AX48" s="34">
        <f t="shared" ca="1" si="60"/>
        <v>0</v>
      </c>
      <c r="AY48" s="34">
        <f t="shared" ca="1" si="18"/>
        <v>28997.367426650002</v>
      </c>
      <c r="AZ48" s="34">
        <f t="shared" si="19"/>
        <v>3518.9399997499995</v>
      </c>
      <c r="BA48" s="34">
        <v>28997.367426650002</v>
      </c>
      <c r="BB48" s="34">
        <f t="shared" si="20"/>
        <v>6702.7433333333329</v>
      </c>
      <c r="BC48" s="34"/>
      <c r="BD48" s="34">
        <f t="shared" si="21"/>
        <v>643.62341520466668</v>
      </c>
      <c r="BE48" s="34">
        <f t="shared" si="22"/>
        <v>36343.734175188001</v>
      </c>
      <c r="BF48" s="34">
        <v>28997.367426650002</v>
      </c>
      <c r="BG48" s="34"/>
      <c r="BH48" s="34"/>
      <c r="BI48" s="34">
        <f t="shared" si="23"/>
        <v>509.56854853800002</v>
      </c>
      <c r="BJ48" s="34">
        <f t="shared" si="24"/>
        <v>29506.935975188004</v>
      </c>
      <c r="BK48" s="34">
        <v>28997.367426650002</v>
      </c>
      <c r="BL48" s="34"/>
      <c r="BM48" s="34">
        <f t="shared" si="25"/>
        <v>509.56854853800002</v>
      </c>
      <c r="BN48" s="34">
        <f t="shared" si="26"/>
        <v>29506.935975188004</v>
      </c>
      <c r="BO48" s="34">
        <v>28997.367426650002</v>
      </c>
      <c r="BP48" s="34"/>
      <c r="BQ48" s="34"/>
      <c r="BR48" s="34">
        <f t="shared" si="27"/>
        <v>509.56854853800002</v>
      </c>
      <c r="BS48" s="34">
        <f t="shared" si="28"/>
        <v>29506.935975188004</v>
      </c>
      <c r="BT48" s="34">
        <v>28997.367426650002</v>
      </c>
      <c r="BU48" s="34"/>
      <c r="BV48" s="34">
        <f t="shared" si="29"/>
        <v>509.56854853800002</v>
      </c>
      <c r="BW48" s="34">
        <f t="shared" si="30"/>
        <v>29506.935975188004</v>
      </c>
      <c r="BX48" s="34">
        <v>28997.367426650002</v>
      </c>
      <c r="BY48" s="34"/>
      <c r="BZ48" s="34">
        <f t="shared" si="31"/>
        <v>509.56854853800002</v>
      </c>
      <c r="CA48" s="34">
        <f t="shared" si="32"/>
        <v>29506.935975188004</v>
      </c>
      <c r="CB48" s="34">
        <v>28997.367426650002</v>
      </c>
      <c r="CC48" s="34"/>
      <c r="CD48" s="34">
        <f t="shared" si="33"/>
        <v>6702.7428566666658</v>
      </c>
      <c r="CE48" s="34">
        <f t="shared" si="34"/>
        <v>643.62340567133333</v>
      </c>
      <c r="CF48" s="34">
        <f t="shared" si="35"/>
        <v>36343.733688988003</v>
      </c>
      <c r="CG48" s="34">
        <v>28997.367426650002</v>
      </c>
      <c r="CH48" s="34"/>
      <c r="CI48" s="34">
        <f t="shared" si="36"/>
        <v>509.56854853800002</v>
      </c>
      <c r="CJ48" s="34">
        <f t="shared" si="37"/>
        <v>29506.935975188004</v>
      </c>
      <c r="CK48" s="34">
        <v>28997.367426650002</v>
      </c>
      <c r="CL48" s="34"/>
      <c r="CM48" s="34">
        <f t="shared" si="38"/>
        <v>509.56854853800002</v>
      </c>
      <c r="CN48" s="34">
        <f t="shared" si="39"/>
        <v>29506.935975188004</v>
      </c>
      <c r="CO48" s="34">
        <v>28997.367426650002</v>
      </c>
      <c r="CP48" s="34"/>
      <c r="CQ48" s="34">
        <f t="shared" si="40"/>
        <v>509.56854853800002</v>
      </c>
      <c r="CR48" s="34">
        <f t="shared" si="41"/>
        <v>29506.935975188004</v>
      </c>
      <c r="CS48" s="34">
        <v>28997.367426650002</v>
      </c>
      <c r="CT48" s="34"/>
      <c r="CU48" s="34">
        <f t="shared" si="42"/>
        <v>20108.228569999999</v>
      </c>
      <c r="CV48" s="34">
        <f t="shared" si="43"/>
        <v>0</v>
      </c>
      <c r="CW48" s="34">
        <f t="shared" si="44"/>
        <v>911.73311993800007</v>
      </c>
      <c r="CX48" s="34">
        <f t="shared" si="45"/>
        <v>50017.329116588</v>
      </c>
      <c r="CY48" s="34">
        <v>28997.367426650002</v>
      </c>
      <c r="CZ48" s="34">
        <f t="shared" si="46"/>
        <v>6702.7428566666658</v>
      </c>
      <c r="DA48" s="34">
        <f t="shared" si="47"/>
        <v>3351.3714283333329</v>
      </c>
      <c r="DB48" s="34">
        <f t="shared" si="48"/>
        <v>3351.3714283333329</v>
      </c>
      <c r="DC48" s="34">
        <f t="shared" si="49"/>
        <v>777.67826280466659</v>
      </c>
      <c r="DD48" s="34">
        <f t="shared" si="50"/>
        <v>43180.531402787994</v>
      </c>
      <c r="DE48" s="34">
        <f t="shared" si="51"/>
        <v>401940.81618505606</v>
      </c>
    </row>
    <row r="49" spans="1:109" x14ac:dyDescent="0.25">
      <c r="A49" s="16">
        <v>41</v>
      </c>
      <c r="B49" s="16">
        <v>29005</v>
      </c>
      <c r="C49" s="32" t="s">
        <v>186</v>
      </c>
      <c r="D49" s="17" t="s">
        <v>187</v>
      </c>
      <c r="E49" s="17" t="s">
        <v>112</v>
      </c>
      <c r="F49" s="17" t="s">
        <v>88</v>
      </c>
      <c r="G49" s="16" t="s">
        <v>100</v>
      </c>
      <c r="H49" s="33">
        <v>19330.97</v>
      </c>
      <c r="I49" s="33">
        <v>0</v>
      </c>
      <c r="J49" s="34">
        <v>19330.971428000001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0</v>
      </c>
      <c r="Y49" s="34">
        <v>0</v>
      </c>
      <c r="Z49" s="34">
        <f t="shared" ca="1" si="0"/>
        <v>1643.1325713800002</v>
      </c>
      <c r="AA49" s="34">
        <f t="shared" ca="1" si="1"/>
        <v>3286.2651427600003</v>
      </c>
      <c r="AB49" s="34">
        <f t="shared" ca="1" si="2"/>
        <v>77.323885712000006</v>
      </c>
      <c r="AC49" s="34">
        <f t="shared" ca="1" si="3"/>
        <v>19.330971428000002</v>
      </c>
      <c r="AD49" s="34">
        <f t="shared" ca="1" si="4"/>
        <v>483.27428570000006</v>
      </c>
      <c r="AE49" s="34">
        <f t="shared" ca="1" si="5"/>
        <v>193.30971428000001</v>
      </c>
      <c r="AF49" s="34">
        <f t="shared" ca="1" si="6"/>
        <v>96.654857140000004</v>
      </c>
      <c r="AG49" s="34">
        <f t="shared" ca="1" si="7"/>
        <v>96.654857140000004</v>
      </c>
      <c r="AH49" s="34">
        <f t="shared" ca="1" si="8"/>
        <v>773.23885712000003</v>
      </c>
      <c r="AI49" s="34">
        <v>1.1399999999999999</v>
      </c>
      <c r="AJ49" s="34">
        <v>4.68</v>
      </c>
      <c r="AK49" s="34">
        <v>1919.84</v>
      </c>
      <c r="AL49" s="34">
        <v>22</v>
      </c>
      <c r="AM49" s="34">
        <v>4.1399999999999997</v>
      </c>
      <c r="AN49" s="34"/>
      <c r="AO49" s="34"/>
      <c r="AP49" s="34">
        <f t="shared" ca="1" si="52"/>
        <v>0</v>
      </c>
      <c r="AQ49" s="34">
        <f t="shared" ca="1" si="53"/>
        <v>0</v>
      </c>
      <c r="AR49" s="34">
        <f t="shared" ca="1" si="54"/>
        <v>0</v>
      </c>
      <c r="AS49" s="34">
        <f t="shared" ca="1" si="55"/>
        <v>0</v>
      </c>
      <c r="AT49" s="34">
        <f t="shared" ca="1" si="56"/>
        <v>0</v>
      </c>
      <c r="AU49" s="34">
        <f t="shared" ca="1" si="57"/>
        <v>0</v>
      </c>
      <c r="AV49" s="34">
        <f t="shared" ca="1" si="58"/>
        <v>0</v>
      </c>
      <c r="AW49" s="34">
        <f t="shared" ca="1" si="59"/>
        <v>0</v>
      </c>
      <c r="AX49" s="34">
        <f t="shared" ca="1" si="60"/>
        <v>0</v>
      </c>
      <c r="AY49" s="34">
        <f t="shared" ca="1" si="18"/>
        <v>27951.956570660004</v>
      </c>
      <c r="AZ49" s="34">
        <f t="shared" si="19"/>
        <v>3382.9199998999998</v>
      </c>
      <c r="BA49" s="34">
        <v>27951.956570660004</v>
      </c>
      <c r="BB49" s="34">
        <f t="shared" si="20"/>
        <v>6443.6566666666668</v>
      </c>
      <c r="BC49" s="34"/>
      <c r="BD49" s="34">
        <f t="shared" si="21"/>
        <v>620.25386474853349</v>
      </c>
      <c r="BE49" s="34">
        <f t="shared" si="22"/>
        <v>35015.867102075208</v>
      </c>
      <c r="BF49" s="34">
        <v>27951.956570660004</v>
      </c>
      <c r="BG49" s="34"/>
      <c r="BH49" s="34"/>
      <c r="BI49" s="34">
        <f t="shared" si="23"/>
        <v>491.38073141520005</v>
      </c>
      <c r="BJ49" s="34">
        <f t="shared" si="24"/>
        <v>28443.337302075204</v>
      </c>
      <c r="BK49" s="34">
        <v>27951.956570660004</v>
      </c>
      <c r="BL49" s="34"/>
      <c r="BM49" s="34">
        <f t="shared" si="25"/>
        <v>491.38073141520005</v>
      </c>
      <c r="BN49" s="34">
        <f t="shared" si="26"/>
        <v>28443.337302075204</v>
      </c>
      <c r="BO49" s="34">
        <v>27951.956570660004</v>
      </c>
      <c r="BP49" s="34"/>
      <c r="BQ49" s="34"/>
      <c r="BR49" s="34">
        <f t="shared" si="27"/>
        <v>491.38073141520005</v>
      </c>
      <c r="BS49" s="34">
        <f t="shared" si="28"/>
        <v>28443.337302075204</v>
      </c>
      <c r="BT49" s="34">
        <v>27951.956570660004</v>
      </c>
      <c r="BU49" s="34"/>
      <c r="BV49" s="34">
        <f t="shared" si="29"/>
        <v>491.38073141520005</v>
      </c>
      <c r="BW49" s="34">
        <f t="shared" si="30"/>
        <v>28443.337302075204</v>
      </c>
      <c r="BX49" s="34">
        <v>27951.956570660004</v>
      </c>
      <c r="BY49" s="34"/>
      <c r="BZ49" s="34">
        <f t="shared" si="31"/>
        <v>491.38073141520005</v>
      </c>
      <c r="CA49" s="34">
        <f t="shared" si="32"/>
        <v>28443.337302075204</v>
      </c>
      <c r="CB49" s="34">
        <v>27951.956570660004</v>
      </c>
      <c r="CC49" s="34"/>
      <c r="CD49" s="34">
        <f t="shared" si="33"/>
        <v>6443.6571426666669</v>
      </c>
      <c r="CE49" s="34">
        <f t="shared" si="34"/>
        <v>620.25387426853354</v>
      </c>
      <c r="CF49" s="34">
        <f t="shared" si="35"/>
        <v>35015.86758759521</v>
      </c>
      <c r="CG49" s="34">
        <v>27951.956570660004</v>
      </c>
      <c r="CH49" s="34"/>
      <c r="CI49" s="34">
        <f t="shared" si="36"/>
        <v>491.38073141520005</v>
      </c>
      <c r="CJ49" s="34">
        <f t="shared" si="37"/>
        <v>28443.337302075204</v>
      </c>
      <c r="CK49" s="34">
        <v>27951.956570660004</v>
      </c>
      <c r="CL49" s="34"/>
      <c r="CM49" s="34">
        <f t="shared" si="38"/>
        <v>491.38073141520005</v>
      </c>
      <c r="CN49" s="34">
        <f t="shared" si="39"/>
        <v>28443.337302075204</v>
      </c>
      <c r="CO49" s="34">
        <v>27951.956570660004</v>
      </c>
      <c r="CP49" s="34"/>
      <c r="CQ49" s="34">
        <f t="shared" si="40"/>
        <v>491.38073141520005</v>
      </c>
      <c r="CR49" s="34">
        <f t="shared" si="41"/>
        <v>28443.337302075204</v>
      </c>
      <c r="CS49" s="34">
        <v>27951.956570660004</v>
      </c>
      <c r="CT49" s="34"/>
      <c r="CU49" s="34">
        <f t="shared" si="42"/>
        <v>19330.971428000001</v>
      </c>
      <c r="CV49" s="34">
        <f t="shared" si="43"/>
        <v>0</v>
      </c>
      <c r="CW49" s="34">
        <f t="shared" si="44"/>
        <v>878.00015997520006</v>
      </c>
      <c r="CX49" s="34">
        <f t="shared" si="45"/>
        <v>48160.928158635201</v>
      </c>
      <c r="CY49" s="34">
        <v>27951.956570660004</v>
      </c>
      <c r="CZ49" s="34">
        <f t="shared" si="46"/>
        <v>6443.6571426666669</v>
      </c>
      <c r="DA49" s="34">
        <f t="shared" si="47"/>
        <v>3221.8285713333335</v>
      </c>
      <c r="DB49" s="34">
        <f t="shared" si="48"/>
        <v>3221.8285713333335</v>
      </c>
      <c r="DC49" s="34">
        <f t="shared" si="49"/>
        <v>749.12701712186686</v>
      </c>
      <c r="DD49" s="34">
        <f t="shared" si="50"/>
        <v>41588.397873115202</v>
      </c>
      <c r="DE49" s="34">
        <f t="shared" si="51"/>
        <v>387327.75913802243</v>
      </c>
    </row>
    <row r="50" spans="1:109" x14ac:dyDescent="0.25">
      <c r="A50" s="4"/>
      <c r="B50" s="4"/>
      <c r="C50" s="5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52" t="s">
        <v>188</v>
      </c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37">
        <f>SUM(DE9:DE49)</f>
        <v>26981921.760384385</v>
      </c>
    </row>
    <row r="51" spans="1:109" x14ac:dyDescent="0.25">
      <c r="A51" s="4"/>
      <c r="B51" s="4"/>
      <c r="C51" s="5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47" t="s">
        <v>189</v>
      </c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37">
        <v>136748.40815999999</v>
      </c>
    </row>
    <row r="52" spans="1:109" x14ac:dyDescent="0.25">
      <c r="A52" s="4"/>
      <c r="B52" s="4"/>
      <c r="C52" s="5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47" t="s">
        <v>190</v>
      </c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37">
        <v>457541.63999999996</v>
      </c>
    </row>
    <row r="53" spans="1:109" ht="15.75" thickBot="1" x14ac:dyDescent="0.3">
      <c r="A53" s="4"/>
      <c r="B53" s="4"/>
      <c r="C53" s="5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47" t="s">
        <v>191</v>
      </c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37">
        <v>36558.778636800009</v>
      </c>
    </row>
    <row r="54" spans="1:109" ht="15.75" thickBot="1" x14ac:dyDescent="0.3">
      <c r="A54" s="4"/>
      <c r="B54" s="4"/>
      <c r="C54" s="5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38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48" t="s">
        <v>192</v>
      </c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9"/>
      <c r="DE54" s="39">
        <f>SUM(DE50:DE53)</f>
        <v>27612770.587181184</v>
      </c>
    </row>
    <row r="55" spans="1:109" x14ac:dyDescent="0.25">
      <c r="A55" s="4"/>
      <c r="B55" s="4"/>
      <c r="C55" s="5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</row>
    <row r="56" spans="1:109" x14ac:dyDescent="0.25">
      <c r="A56" s="4"/>
      <c r="B56" s="4"/>
      <c r="C56" s="5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</row>
    <row r="57" spans="1:109" x14ac:dyDescent="0.25">
      <c r="A57" s="4"/>
      <c r="B57" s="4"/>
      <c r="C57" s="5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37"/>
    </row>
    <row r="58" spans="1:109" x14ac:dyDescent="0.25">
      <c r="A58" s="4"/>
      <c r="B58" s="4"/>
      <c r="C58" s="5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38"/>
      <c r="DE58" s="6"/>
    </row>
    <row r="59" spans="1:109" x14ac:dyDescent="0.25">
      <c r="A59" s="4"/>
      <c r="B59" s="4"/>
      <c r="C59" s="5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</row>
    <row r="60" spans="1:109" x14ac:dyDescent="0.25">
      <c r="A60" s="4"/>
      <c r="B60" s="4"/>
      <c r="C60" s="5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</row>
    <row r="61" spans="1:109" x14ac:dyDescent="0.25">
      <c r="A61" s="4"/>
      <c r="B61" s="4"/>
      <c r="C61" s="5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37"/>
    </row>
    <row r="62" spans="1:109" x14ac:dyDescent="0.25">
      <c r="A62" s="4"/>
      <c r="B62" s="4"/>
      <c r="C62" s="5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</row>
    <row r="63" spans="1:109" x14ac:dyDescent="0.25">
      <c r="A63" s="4"/>
      <c r="B63" s="4"/>
      <c r="C63" s="5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</row>
    <row r="64" spans="1:109" x14ac:dyDescent="0.25">
      <c r="A64" s="4"/>
      <c r="B64" s="4"/>
      <c r="C64" s="5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</row>
    <row r="65" spans="1:109" x14ac:dyDescent="0.25">
      <c r="A65" s="4"/>
      <c r="B65" s="4"/>
      <c r="C65" s="5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</row>
    <row r="66" spans="1:109" x14ac:dyDescent="0.25">
      <c r="A66" s="4"/>
      <c r="B66" s="4"/>
      <c r="C66" s="5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</row>
  </sheetData>
  <mergeCells count="9">
    <mergeCell ref="CR52:DD52"/>
    <mergeCell ref="CF53:DD53"/>
    <mergeCell ref="CR54:DD54"/>
    <mergeCell ref="A1:DE1"/>
    <mergeCell ref="A2:DE2"/>
    <mergeCell ref="A4:DE4"/>
    <mergeCell ref="A5:DE5"/>
    <mergeCell ref="CR50:DD50"/>
    <mergeCell ref="CR51:DD5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7"/>
  <sheetViews>
    <sheetView workbookViewId="0">
      <selection sqref="A1:XFD1048576"/>
    </sheetView>
  </sheetViews>
  <sheetFormatPr baseColWidth="10" defaultRowHeight="15" x14ac:dyDescent="0.25"/>
  <cols>
    <col min="1" max="1" width="18.5703125" customWidth="1"/>
    <col min="2" max="2" width="18.42578125" customWidth="1"/>
  </cols>
  <sheetData>
    <row r="2" spans="1:5" x14ac:dyDescent="0.25">
      <c r="B2" t="s">
        <v>208</v>
      </c>
    </row>
    <row r="3" spans="1:5" x14ac:dyDescent="0.25">
      <c r="A3" t="s">
        <v>209</v>
      </c>
      <c r="B3" s="42">
        <v>392095.44999999995</v>
      </c>
    </row>
    <row r="4" spans="1:5" x14ac:dyDescent="0.25">
      <c r="A4" t="s">
        <v>210</v>
      </c>
      <c r="B4" s="42">
        <v>65446.19</v>
      </c>
    </row>
    <row r="6" spans="1:5" x14ac:dyDescent="0.25">
      <c r="B6" s="43">
        <f>SUM(B3:B5)</f>
        <v>457541.63999999996</v>
      </c>
    </row>
    <row r="10" spans="1:5" x14ac:dyDescent="0.25">
      <c r="A10" t="s">
        <v>211</v>
      </c>
      <c r="C10" s="44">
        <v>2019</v>
      </c>
      <c r="E10" s="44">
        <v>2020</v>
      </c>
    </row>
    <row r="12" spans="1:5" x14ac:dyDescent="0.25">
      <c r="A12" t="s">
        <v>212</v>
      </c>
      <c r="B12" t="s">
        <v>213</v>
      </c>
      <c r="C12" s="42">
        <f>250*B26</f>
        <v>25670</v>
      </c>
      <c r="E12" s="42">
        <f>250*B27</f>
        <v>29777.200000000001</v>
      </c>
    </row>
    <row r="13" spans="1:5" x14ac:dyDescent="0.25">
      <c r="A13" t="s">
        <v>214</v>
      </c>
      <c r="B13" t="s">
        <v>215</v>
      </c>
      <c r="C13" s="42">
        <f>44*B26</f>
        <v>4517.92</v>
      </c>
      <c r="E13" s="42">
        <f>44*B27</f>
        <v>5240.7871999999998</v>
      </c>
    </row>
    <row r="14" spans="1:5" x14ac:dyDescent="0.25">
      <c r="B14" t="s">
        <v>216</v>
      </c>
      <c r="C14" s="42">
        <f>SUM(C12:C13)*0.1</f>
        <v>3018.7919999999999</v>
      </c>
      <c r="E14" s="42">
        <f>SUM(E12:E13)*0.1</f>
        <v>3501.7987200000007</v>
      </c>
    </row>
    <row r="15" spans="1:5" x14ac:dyDescent="0.25">
      <c r="B15" t="s">
        <v>188</v>
      </c>
      <c r="C15" s="42">
        <f>+C12+C13-C14</f>
        <v>27169.127999999997</v>
      </c>
      <c r="E15" s="42">
        <f>+E12+E13-E14</f>
        <v>31516.188480000004</v>
      </c>
    </row>
    <row r="16" spans="1:5" x14ac:dyDescent="0.25">
      <c r="B16" t="s">
        <v>217</v>
      </c>
      <c r="C16" s="42">
        <f>+C15*0.16</f>
        <v>4347.0604799999992</v>
      </c>
      <c r="E16" s="42">
        <f>+E15*0.16</f>
        <v>5042.5901568000008</v>
      </c>
    </row>
    <row r="17" spans="1:5" x14ac:dyDescent="0.25">
      <c r="B17" t="s">
        <v>84</v>
      </c>
      <c r="C17" s="43">
        <f>+C15+C16</f>
        <v>31516.188479999997</v>
      </c>
      <c r="D17" s="45"/>
      <c r="E17" s="43">
        <f>+E15+E16</f>
        <v>36558.778636800009</v>
      </c>
    </row>
    <row r="18" spans="1:5" x14ac:dyDescent="0.25">
      <c r="B18" t="s">
        <v>218</v>
      </c>
      <c r="C18" s="42">
        <f>+C15*0.1</f>
        <v>2716.9128000000001</v>
      </c>
      <c r="E18" s="42">
        <f>+E15*0.1</f>
        <v>3151.6188480000005</v>
      </c>
    </row>
    <row r="19" spans="1:5" x14ac:dyDescent="0.25">
      <c r="B19" t="s">
        <v>192</v>
      </c>
      <c r="C19" s="42">
        <f>+C17-C18</f>
        <v>28799.275679999999</v>
      </c>
      <c r="E19" s="42">
        <f>+E17-E18</f>
        <v>33407.159788800011</v>
      </c>
    </row>
    <row r="26" spans="1:5" x14ac:dyDescent="0.25">
      <c r="A26" t="s">
        <v>219</v>
      </c>
      <c r="B26" s="46">
        <v>102.68</v>
      </c>
    </row>
    <row r="27" spans="1:5" x14ac:dyDescent="0.25">
      <c r="A27" t="s">
        <v>220</v>
      </c>
      <c r="B27" s="46">
        <f>+B26*1.16</f>
        <v>119.1088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sqref="A1:XFD1048576"/>
    </sheetView>
  </sheetViews>
  <sheetFormatPr baseColWidth="10" defaultRowHeight="15" x14ac:dyDescent="0.25"/>
  <cols>
    <col min="1" max="1" width="13" bestFit="1" customWidth="1"/>
    <col min="2" max="2" width="35.42578125" bestFit="1" customWidth="1"/>
    <col min="3" max="3" width="13.28515625" customWidth="1"/>
    <col min="4" max="4" width="15" customWidth="1"/>
    <col min="5" max="5" width="15.85546875" customWidth="1"/>
  </cols>
  <sheetData>
    <row r="1" spans="1:6" x14ac:dyDescent="0.25">
      <c r="D1" s="40">
        <v>0.04</v>
      </c>
    </row>
    <row r="2" spans="1:6" ht="45" x14ac:dyDescent="0.25">
      <c r="A2" t="s">
        <v>193</v>
      </c>
      <c r="B2" t="s">
        <v>27</v>
      </c>
      <c r="C2" s="41" t="s">
        <v>194</v>
      </c>
      <c r="D2" s="41" t="s">
        <v>195</v>
      </c>
      <c r="E2" s="41" t="s">
        <v>196</v>
      </c>
    </row>
    <row r="3" spans="1:6" x14ac:dyDescent="0.25">
      <c r="A3">
        <v>209625</v>
      </c>
      <c r="B3" t="s">
        <v>197</v>
      </c>
      <c r="C3" s="42">
        <v>17804.849999999999</v>
      </c>
      <c r="D3" s="42">
        <f>+C3*1.04</f>
        <v>18517.043999999998</v>
      </c>
      <c r="E3" s="42">
        <f>+D3*7%</f>
        <v>1296.19308</v>
      </c>
    </row>
    <row r="4" spans="1:6" x14ac:dyDescent="0.25">
      <c r="A4">
        <v>210565</v>
      </c>
      <c r="B4" t="s">
        <v>198</v>
      </c>
      <c r="C4" s="42">
        <v>12246.41</v>
      </c>
      <c r="D4" s="42">
        <f t="shared" ref="D4:D12" si="0">+C4*1.04</f>
        <v>12736.2664</v>
      </c>
      <c r="E4" s="42">
        <f t="shared" ref="E4:E12" si="1">+D4*7%</f>
        <v>891.53864800000008</v>
      </c>
    </row>
    <row r="5" spans="1:6" x14ac:dyDescent="0.25">
      <c r="A5">
        <v>212038</v>
      </c>
      <c r="B5" t="s">
        <v>199</v>
      </c>
      <c r="C5" s="42">
        <v>17936.47</v>
      </c>
      <c r="D5" s="42">
        <f t="shared" si="0"/>
        <v>18653.928800000002</v>
      </c>
      <c r="E5" s="42">
        <f t="shared" si="1"/>
        <v>1305.7750160000003</v>
      </c>
    </row>
    <row r="6" spans="1:6" x14ac:dyDescent="0.25">
      <c r="A6">
        <v>212109</v>
      </c>
      <c r="B6" t="s">
        <v>200</v>
      </c>
      <c r="C6" s="42">
        <v>16123.72</v>
      </c>
      <c r="D6" s="42">
        <f t="shared" si="0"/>
        <v>16768.668799999999</v>
      </c>
      <c r="E6" s="42">
        <f t="shared" si="1"/>
        <v>1173.806816</v>
      </c>
    </row>
    <row r="7" spans="1:6" x14ac:dyDescent="0.25">
      <c r="A7">
        <v>215216</v>
      </c>
      <c r="B7" t="s">
        <v>201</v>
      </c>
      <c r="C7" s="42">
        <v>13281.82</v>
      </c>
      <c r="D7" s="42">
        <f t="shared" si="0"/>
        <v>13813.0928</v>
      </c>
      <c r="E7" s="42">
        <f t="shared" si="1"/>
        <v>966.91649600000017</v>
      </c>
    </row>
    <row r="8" spans="1:6" x14ac:dyDescent="0.25">
      <c r="A8">
        <v>217233</v>
      </c>
      <c r="B8" t="s">
        <v>202</v>
      </c>
      <c r="C8" s="42">
        <v>12406.5</v>
      </c>
      <c r="D8" s="42">
        <f t="shared" si="0"/>
        <v>12902.76</v>
      </c>
      <c r="E8" s="42">
        <f t="shared" si="1"/>
        <v>903.19320000000005</v>
      </c>
    </row>
    <row r="9" spans="1:6" x14ac:dyDescent="0.25">
      <c r="A9">
        <v>217522</v>
      </c>
      <c r="B9" t="s">
        <v>203</v>
      </c>
      <c r="C9" s="42">
        <v>22231.02</v>
      </c>
      <c r="D9" s="42">
        <f t="shared" si="0"/>
        <v>23120.2608</v>
      </c>
      <c r="E9" s="42">
        <f t="shared" si="1"/>
        <v>1618.4182560000002</v>
      </c>
    </row>
    <row r="10" spans="1:6" x14ac:dyDescent="0.25">
      <c r="A10">
        <v>217705</v>
      </c>
      <c r="B10" t="s">
        <v>204</v>
      </c>
      <c r="C10" s="42">
        <v>22702.21</v>
      </c>
      <c r="D10" s="42">
        <f t="shared" si="0"/>
        <v>23610.2984</v>
      </c>
      <c r="E10" s="42">
        <f t="shared" si="1"/>
        <v>1652.7208880000001</v>
      </c>
    </row>
    <row r="11" spans="1:6" x14ac:dyDescent="0.25">
      <c r="A11">
        <v>219500</v>
      </c>
      <c r="B11" t="s">
        <v>205</v>
      </c>
      <c r="C11" s="42">
        <v>12018.5</v>
      </c>
      <c r="D11" s="42">
        <f t="shared" si="0"/>
        <v>12499.24</v>
      </c>
      <c r="E11" s="42">
        <f t="shared" si="1"/>
        <v>874.94680000000005</v>
      </c>
    </row>
    <row r="12" spans="1:6" x14ac:dyDescent="0.25">
      <c r="A12">
        <v>221677</v>
      </c>
      <c r="B12" t="s">
        <v>206</v>
      </c>
      <c r="C12" s="42">
        <v>9782.85</v>
      </c>
      <c r="D12" s="42">
        <f t="shared" si="0"/>
        <v>10174.164000000001</v>
      </c>
      <c r="E12" s="42">
        <f t="shared" si="1"/>
        <v>712.19148000000007</v>
      </c>
    </row>
    <row r="13" spans="1:6" x14ac:dyDescent="0.25">
      <c r="E13" s="43">
        <f>SUM(E3:E12)</f>
        <v>11395.70068</v>
      </c>
      <c r="F13" t="s">
        <v>54</v>
      </c>
    </row>
    <row r="14" spans="1:6" x14ac:dyDescent="0.25">
      <c r="E14" s="43">
        <f>+E13*12</f>
        <v>136748.40815999999</v>
      </c>
      <c r="F14" t="s">
        <v>207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I18"/>
  <sheetViews>
    <sheetView topLeftCell="B1" workbookViewId="0">
      <selection sqref="A1:XFD1048576"/>
    </sheetView>
  </sheetViews>
  <sheetFormatPr baseColWidth="10" defaultRowHeight="15" x14ac:dyDescent="0.25"/>
  <cols>
    <col min="1" max="1" width="0" hidden="1" customWidth="1"/>
    <col min="2" max="2" width="7.28515625" style="4" bestFit="1" customWidth="1"/>
    <col min="3" max="3" width="43" customWidth="1"/>
    <col min="4" max="4" width="14.28515625" customWidth="1"/>
    <col min="5" max="5" width="7" style="4" customWidth="1"/>
    <col min="6" max="6" width="14" style="4" customWidth="1"/>
    <col min="7" max="8" width="11.42578125" style="4" customWidth="1"/>
    <col min="9" max="9" width="11.42578125" customWidth="1"/>
    <col min="10" max="10" width="13.7109375" style="4" customWidth="1"/>
    <col min="11" max="11" width="38.28515625" customWidth="1"/>
    <col min="12" max="12" width="27.28515625" style="4" customWidth="1"/>
    <col min="13" max="13" width="22.42578125" style="4" customWidth="1"/>
    <col min="14" max="14" width="21.85546875" customWidth="1"/>
    <col min="15" max="15" width="32.42578125" customWidth="1"/>
    <col min="16" max="16" width="40.42578125" customWidth="1"/>
    <col min="17" max="17" width="34.7109375" customWidth="1"/>
    <col min="18" max="18" width="57.7109375" style="4" bestFit="1" customWidth="1"/>
    <col min="19" max="19" width="78.7109375" customWidth="1"/>
    <col min="20" max="20" width="20.42578125" bestFit="1" customWidth="1"/>
    <col min="21" max="21" width="12.7109375" bestFit="1" customWidth="1"/>
    <col min="22" max="22" width="24.42578125" bestFit="1" customWidth="1"/>
    <col min="23" max="23" width="15.5703125" style="4" customWidth="1"/>
    <col min="24" max="24" width="12.7109375" style="4" customWidth="1"/>
    <col min="25" max="25" width="13.85546875" style="4" customWidth="1"/>
    <col min="26" max="26" width="21.85546875" style="4" bestFit="1" customWidth="1"/>
    <col min="27" max="27" width="25" style="4" bestFit="1" customWidth="1"/>
    <col min="28" max="28" width="21.5703125" style="4" customWidth="1"/>
    <col min="29" max="29" width="21.85546875" style="4" bestFit="1" customWidth="1"/>
    <col min="30" max="30" width="25" bestFit="1" customWidth="1"/>
    <col min="31" max="31" width="21.42578125" style="4" customWidth="1"/>
    <col min="32" max="32" width="15.85546875" style="54" customWidth="1"/>
    <col min="33" max="33" width="17.28515625" customWidth="1"/>
    <col min="34" max="34" width="25.5703125" style="4" customWidth="1"/>
    <col min="35" max="35" width="13.5703125" style="4" customWidth="1"/>
    <col min="36" max="36" width="46.140625" customWidth="1"/>
  </cols>
  <sheetData>
    <row r="2" spans="2:35" x14ac:dyDescent="0.25">
      <c r="B2" s="53" t="s">
        <v>221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</row>
    <row r="4" spans="2:35" ht="18.75" x14ac:dyDescent="0.3">
      <c r="B4" s="55" t="s">
        <v>222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6"/>
      <c r="W4" s="57"/>
      <c r="X4" s="57"/>
      <c r="Y4" s="57"/>
      <c r="Z4" s="57"/>
      <c r="AA4" s="57"/>
      <c r="AB4" s="57"/>
      <c r="AC4" s="57"/>
      <c r="AD4" s="56"/>
      <c r="AE4" s="57"/>
      <c r="AF4" s="58"/>
      <c r="AG4" s="56"/>
      <c r="AH4" s="57"/>
      <c r="AI4" s="57"/>
    </row>
    <row r="5" spans="2:35" ht="18.75" x14ac:dyDescent="0.3"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6"/>
      <c r="W5" s="57"/>
      <c r="X5" s="57"/>
      <c r="Y5" s="57"/>
      <c r="Z5" s="57"/>
      <c r="AA5" s="57"/>
      <c r="AB5" s="57"/>
      <c r="AC5" s="57"/>
      <c r="AD5" s="56"/>
      <c r="AE5" s="57"/>
      <c r="AF5" s="58"/>
      <c r="AG5" s="56"/>
      <c r="AH5" s="57"/>
      <c r="AI5" s="57"/>
    </row>
    <row r="6" spans="2:35" x14ac:dyDescent="0.25">
      <c r="C6" s="56"/>
      <c r="D6" s="60" t="s">
        <v>223</v>
      </c>
      <c r="E6" s="61"/>
      <c r="F6" s="57"/>
      <c r="G6" s="57"/>
      <c r="H6" s="57"/>
      <c r="I6" s="56"/>
      <c r="J6" s="57"/>
      <c r="K6" s="56"/>
      <c r="L6" s="57"/>
      <c r="M6" s="57"/>
      <c r="N6" s="56"/>
      <c r="O6" s="56"/>
      <c r="P6" s="56"/>
      <c r="Q6" s="56"/>
      <c r="R6" s="57"/>
      <c r="S6" s="56"/>
      <c r="T6" s="56"/>
      <c r="U6" s="56"/>
      <c r="V6" s="56"/>
      <c r="W6" s="57"/>
      <c r="X6" s="57"/>
      <c r="Y6" s="57"/>
      <c r="Z6" s="57"/>
      <c r="AA6" s="57"/>
      <c r="AB6" s="57"/>
      <c r="AC6" s="57"/>
      <c r="AD6" s="56"/>
      <c r="AE6" s="57"/>
      <c r="AF6" s="58"/>
      <c r="AG6" s="56"/>
      <c r="AH6" s="57"/>
      <c r="AI6" s="57"/>
    </row>
    <row r="7" spans="2:35" ht="45" x14ac:dyDescent="0.25">
      <c r="B7" s="62" t="s">
        <v>224</v>
      </c>
      <c r="C7" s="63" t="s">
        <v>27</v>
      </c>
      <c r="D7" s="62" t="s">
        <v>225</v>
      </c>
      <c r="E7" s="62" t="s">
        <v>226</v>
      </c>
      <c r="F7" s="64" t="s">
        <v>227</v>
      </c>
      <c r="G7" s="62" t="s">
        <v>228</v>
      </c>
      <c r="H7" s="62" t="s">
        <v>229</v>
      </c>
      <c r="I7" s="62" t="s">
        <v>230</v>
      </c>
      <c r="J7" s="64" t="s">
        <v>231</v>
      </c>
      <c r="K7" s="64" t="s">
        <v>232</v>
      </c>
      <c r="L7" s="62" t="s">
        <v>233</v>
      </c>
      <c r="M7" s="62" t="s">
        <v>234</v>
      </c>
      <c r="N7" s="62" t="s">
        <v>235</v>
      </c>
      <c r="O7" s="64" t="s">
        <v>236</v>
      </c>
      <c r="P7" s="65" t="s">
        <v>237</v>
      </c>
      <c r="Q7" s="64" t="s">
        <v>238</v>
      </c>
      <c r="R7" s="64" t="s">
        <v>239</v>
      </c>
      <c r="S7" s="64" t="s">
        <v>240</v>
      </c>
      <c r="T7" s="64" t="s">
        <v>241</v>
      </c>
      <c r="U7" s="64" t="s">
        <v>188</v>
      </c>
      <c r="V7" s="64" t="s">
        <v>242</v>
      </c>
      <c r="W7" s="64" t="s">
        <v>243</v>
      </c>
      <c r="X7" s="64" t="s">
        <v>244</v>
      </c>
      <c r="Y7" s="64" t="s">
        <v>245</v>
      </c>
      <c r="Z7" s="64" t="s">
        <v>246</v>
      </c>
      <c r="AA7" s="64" t="s">
        <v>247</v>
      </c>
      <c r="AB7" s="64" t="s">
        <v>248</v>
      </c>
      <c r="AC7"/>
      <c r="AE7"/>
      <c r="AF7"/>
      <c r="AH7"/>
      <c r="AI7"/>
    </row>
    <row r="8" spans="2:35" s="74" customFormat="1" ht="29.25" x14ac:dyDescent="0.25">
      <c r="B8" s="66">
        <v>1</v>
      </c>
      <c r="C8" s="67" t="s">
        <v>203</v>
      </c>
      <c r="D8" s="68"/>
      <c r="E8" s="66" t="s">
        <v>249</v>
      </c>
      <c r="F8" s="66" t="s">
        <v>250</v>
      </c>
      <c r="G8" s="66">
        <v>59</v>
      </c>
      <c r="H8" s="66" t="s">
        <v>251</v>
      </c>
      <c r="I8" s="68" t="s">
        <v>252</v>
      </c>
      <c r="J8" s="69">
        <v>22086</v>
      </c>
      <c r="K8" s="68" t="s">
        <v>253</v>
      </c>
      <c r="L8" s="66" t="s">
        <v>254</v>
      </c>
      <c r="M8" s="66" t="s">
        <v>255</v>
      </c>
      <c r="N8" s="66">
        <v>24816019020</v>
      </c>
      <c r="O8" s="67" t="s">
        <v>256</v>
      </c>
      <c r="P8" s="68" t="s">
        <v>257</v>
      </c>
      <c r="Q8" s="68" t="s">
        <v>258</v>
      </c>
      <c r="R8" s="68" t="s">
        <v>103</v>
      </c>
      <c r="S8" s="70" t="s">
        <v>259</v>
      </c>
      <c r="T8" s="71">
        <v>21900</v>
      </c>
      <c r="U8" s="71">
        <v>18879.310344827587</v>
      </c>
      <c r="V8" s="71">
        <v>1887.9310344827588</v>
      </c>
      <c r="W8" s="71">
        <v>3020.6896551724139</v>
      </c>
      <c r="X8" s="71">
        <v>20012.068965517243</v>
      </c>
      <c r="Y8" s="72" t="s">
        <v>260</v>
      </c>
      <c r="Z8" s="73" t="s">
        <v>261</v>
      </c>
      <c r="AA8" s="66" t="s">
        <v>262</v>
      </c>
      <c r="AB8" s="70" t="s">
        <v>263</v>
      </c>
    </row>
    <row r="9" spans="2:35" s="74" customFormat="1" ht="29.25" x14ac:dyDescent="0.25">
      <c r="B9" s="16">
        <v>2</v>
      </c>
      <c r="C9" s="68" t="s">
        <v>264</v>
      </c>
      <c r="D9" s="68"/>
      <c r="E9" s="66" t="s">
        <v>249</v>
      </c>
      <c r="F9" s="66" t="s">
        <v>250</v>
      </c>
      <c r="G9" s="75">
        <v>45</v>
      </c>
      <c r="H9" s="66" t="s">
        <v>265</v>
      </c>
      <c r="I9" s="68" t="s">
        <v>266</v>
      </c>
      <c r="J9" s="76">
        <v>27364</v>
      </c>
      <c r="K9" s="77" t="s">
        <v>267</v>
      </c>
      <c r="L9" s="78" t="s">
        <v>268</v>
      </c>
      <c r="M9" s="78" t="s">
        <v>269</v>
      </c>
      <c r="N9" s="79">
        <v>24027404169</v>
      </c>
      <c r="O9" s="67" t="s">
        <v>256</v>
      </c>
      <c r="P9" s="68" t="s">
        <v>270</v>
      </c>
      <c r="Q9" s="67" t="s">
        <v>271</v>
      </c>
      <c r="R9" s="68" t="s">
        <v>272</v>
      </c>
      <c r="S9" s="70" t="s">
        <v>273</v>
      </c>
      <c r="T9" s="71">
        <v>29180</v>
      </c>
      <c r="U9" s="71">
        <v>25155.172413793105</v>
      </c>
      <c r="V9" s="71">
        <v>2515.5172413793107</v>
      </c>
      <c r="W9" s="71">
        <v>4024.8275862068967</v>
      </c>
      <c r="X9" s="71">
        <v>26664.482758620688</v>
      </c>
      <c r="Y9" s="72" t="s">
        <v>274</v>
      </c>
      <c r="Z9" s="73" t="s">
        <v>275</v>
      </c>
      <c r="AA9" s="66" t="s">
        <v>262</v>
      </c>
      <c r="AB9" s="70" t="s">
        <v>263</v>
      </c>
    </row>
    <row r="10" spans="2:35" s="74" customFormat="1" ht="57.75" x14ac:dyDescent="0.25">
      <c r="B10" s="66">
        <v>3</v>
      </c>
      <c r="C10" s="68" t="s">
        <v>276</v>
      </c>
      <c r="D10" s="68"/>
      <c r="E10" s="66" t="s">
        <v>249</v>
      </c>
      <c r="F10" s="66" t="s">
        <v>250</v>
      </c>
      <c r="G10" s="75">
        <v>30</v>
      </c>
      <c r="H10" s="66" t="s">
        <v>251</v>
      </c>
      <c r="I10" s="68" t="s">
        <v>277</v>
      </c>
      <c r="J10" s="80">
        <v>32910</v>
      </c>
      <c r="K10" s="77" t="s">
        <v>267</v>
      </c>
      <c r="L10" s="78" t="s">
        <v>278</v>
      </c>
      <c r="M10" s="78" t="s">
        <v>279</v>
      </c>
      <c r="N10" s="79">
        <v>2169074560</v>
      </c>
      <c r="O10" s="67" t="s">
        <v>256</v>
      </c>
      <c r="P10" s="68" t="s">
        <v>280</v>
      </c>
      <c r="Q10" s="68" t="s">
        <v>281</v>
      </c>
      <c r="R10" s="67" t="s">
        <v>282</v>
      </c>
      <c r="S10" s="70" t="s">
        <v>283</v>
      </c>
      <c r="T10" s="71">
        <v>23350</v>
      </c>
      <c r="U10" s="71">
        <v>20129.310344827587</v>
      </c>
      <c r="V10" s="71">
        <v>2012.9310344827588</v>
      </c>
      <c r="W10" s="71">
        <v>3220.6896551724139</v>
      </c>
      <c r="X10" s="71">
        <v>21337.068965517243</v>
      </c>
      <c r="Y10" s="81" t="s">
        <v>274</v>
      </c>
      <c r="Z10" s="82" t="s">
        <v>284</v>
      </c>
      <c r="AA10" s="66" t="s">
        <v>262</v>
      </c>
      <c r="AB10" s="70" t="s">
        <v>263</v>
      </c>
    </row>
    <row r="11" spans="2:35" s="74" customFormat="1" ht="43.5" x14ac:dyDescent="0.25">
      <c r="B11" s="16">
        <v>4</v>
      </c>
      <c r="C11" s="67" t="s">
        <v>285</v>
      </c>
      <c r="D11" s="68"/>
      <c r="E11" s="66" t="s">
        <v>249</v>
      </c>
      <c r="F11" s="66" t="s">
        <v>250</v>
      </c>
      <c r="G11" s="75">
        <v>42</v>
      </c>
      <c r="H11" s="66" t="s">
        <v>251</v>
      </c>
      <c r="I11" s="68" t="s">
        <v>252</v>
      </c>
      <c r="J11" s="80">
        <v>28199</v>
      </c>
      <c r="K11" s="83" t="s">
        <v>286</v>
      </c>
      <c r="L11" s="78" t="s">
        <v>287</v>
      </c>
      <c r="M11" s="78" t="s">
        <v>288</v>
      </c>
      <c r="N11" s="79">
        <v>24977742550</v>
      </c>
      <c r="O11" s="67" t="s">
        <v>256</v>
      </c>
      <c r="P11" s="68" t="s">
        <v>289</v>
      </c>
      <c r="Q11" s="67" t="s">
        <v>290</v>
      </c>
      <c r="R11" s="68" t="s">
        <v>291</v>
      </c>
      <c r="S11" s="70" t="s">
        <v>292</v>
      </c>
      <c r="T11" s="71">
        <v>23350</v>
      </c>
      <c r="U11" s="71">
        <v>20129.310344827587</v>
      </c>
      <c r="V11" s="71">
        <v>2012.9310344827588</v>
      </c>
      <c r="W11" s="71">
        <v>3220.6896551724139</v>
      </c>
      <c r="X11" s="71">
        <v>21337.068965517243</v>
      </c>
      <c r="Y11" s="84" t="s">
        <v>274</v>
      </c>
      <c r="Z11" s="73" t="s">
        <v>293</v>
      </c>
      <c r="AA11" s="66" t="s">
        <v>262</v>
      </c>
      <c r="AB11" s="70" t="s">
        <v>263</v>
      </c>
    </row>
    <row r="12" spans="2:35" s="85" customFormat="1" ht="42.75" x14ac:dyDescent="0.2">
      <c r="B12" s="66">
        <v>5</v>
      </c>
      <c r="C12" s="68" t="s">
        <v>294</v>
      </c>
      <c r="D12" s="68"/>
      <c r="E12" s="66" t="s">
        <v>249</v>
      </c>
      <c r="F12" s="66" t="s">
        <v>250</v>
      </c>
      <c r="G12" s="75">
        <v>58</v>
      </c>
      <c r="H12" s="66" t="s">
        <v>265</v>
      </c>
      <c r="I12" s="68" t="s">
        <v>266</v>
      </c>
      <c r="J12" s="76">
        <v>22585</v>
      </c>
      <c r="K12" s="77" t="s">
        <v>267</v>
      </c>
      <c r="L12" s="78" t="s">
        <v>295</v>
      </c>
      <c r="M12" s="78" t="s">
        <v>296</v>
      </c>
      <c r="N12" s="79">
        <v>21806111171</v>
      </c>
      <c r="O12" s="67" t="s">
        <v>256</v>
      </c>
      <c r="P12" s="68" t="s">
        <v>297</v>
      </c>
      <c r="Q12" s="68" t="s">
        <v>298</v>
      </c>
      <c r="R12" s="68" t="s">
        <v>299</v>
      </c>
      <c r="S12" s="70" t="s">
        <v>300</v>
      </c>
      <c r="T12" s="71">
        <v>21900</v>
      </c>
      <c r="U12" s="71">
        <v>18879.310344827587</v>
      </c>
      <c r="V12" s="71">
        <v>1887.9310344827588</v>
      </c>
      <c r="W12" s="71">
        <v>3020.6896551724139</v>
      </c>
      <c r="X12" s="71">
        <v>20012.068965517243</v>
      </c>
      <c r="Y12" s="72" t="s">
        <v>274</v>
      </c>
      <c r="Z12" s="82" t="s">
        <v>301</v>
      </c>
      <c r="AA12" s="66" t="s">
        <v>262</v>
      </c>
      <c r="AB12" s="70" t="s">
        <v>263</v>
      </c>
    </row>
    <row r="13" spans="2:35" s="74" customFormat="1" ht="29.25" x14ac:dyDescent="0.25">
      <c r="B13" s="16">
        <v>6</v>
      </c>
      <c r="C13" s="68" t="s">
        <v>302</v>
      </c>
      <c r="D13" s="68"/>
      <c r="E13" s="66" t="s">
        <v>249</v>
      </c>
      <c r="F13" s="66" t="s">
        <v>250</v>
      </c>
      <c r="G13" s="75">
        <v>30</v>
      </c>
      <c r="H13" s="66" t="s">
        <v>265</v>
      </c>
      <c r="I13" s="68" t="s">
        <v>303</v>
      </c>
      <c r="J13" s="76">
        <v>32629</v>
      </c>
      <c r="K13" s="77" t="s">
        <v>304</v>
      </c>
      <c r="L13" s="78" t="s">
        <v>305</v>
      </c>
      <c r="M13" s="78" t="s">
        <v>306</v>
      </c>
      <c r="N13" s="79">
        <v>23118923665</v>
      </c>
      <c r="O13" s="67" t="s">
        <v>256</v>
      </c>
      <c r="P13" s="68" t="s">
        <v>257</v>
      </c>
      <c r="Q13" s="67" t="s">
        <v>307</v>
      </c>
      <c r="R13" s="68" t="s">
        <v>282</v>
      </c>
      <c r="S13" s="70" t="s">
        <v>308</v>
      </c>
      <c r="T13" s="71">
        <v>21900</v>
      </c>
      <c r="U13" s="71">
        <v>18879.310344827587</v>
      </c>
      <c r="V13" s="71">
        <v>1887.9310344827588</v>
      </c>
      <c r="W13" s="71">
        <v>3020.6896551724139</v>
      </c>
      <c r="X13" s="71">
        <v>20012.068965517243</v>
      </c>
      <c r="Y13" s="81" t="s">
        <v>309</v>
      </c>
      <c r="Z13" s="82" t="s">
        <v>310</v>
      </c>
      <c r="AA13" s="66" t="s">
        <v>262</v>
      </c>
      <c r="AB13" s="70" t="s">
        <v>263</v>
      </c>
    </row>
    <row r="14" spans="2:35" s="74" customFormat="1" ht="43.5" x14ac:dyDescent="0.25">
      <c r="B14" s="66">
        <v>7</v>
      </c>
      <c r="C14" s="68" t="s">
        <v>311</v>
      </c>
      <c r="D14" s="68"/>
      <c r="E14" s="66" t="s">
        <v>249</v>
      </c>
      <c r="F14" s="66" t="s">
        <v>250</v>
      </c>
      <c r="G14" s="75">
        <v>29</v>
      </c>
      <c r="H14" s="66" t="s">
        <v>251</v>
      </c>
      <c r="I14" s="68" t="s">
        <v>277</v>
      </c>
      <c r="J14" s="76">
        <v>33098</v>
      </c>
      <c r="K14" s="77" t="s">
        <v>267</v>
      </c>
      <c r="L14" s="78" t="s">
        <v>312</v>
      </c>
      <c r="M14" s="78" t="s">
        <v>313</v>
      </c>
      <c r="N14" s="79">
        <v>24139026199</v>
      </c>
      <c r="O14" s="67" t="s">
        <v>256</v>
      </c>
      <c r="P14" s="68" t="s">
        <v>257</v>
      </c>
      <c r="Q14" s="68" t="s">
        <v>281</v>
      </c>
      <c r="R14" s="68" t="s">
        <v>282</v>
      </c>
      <c r="S14" s="70" t="s">
        <v>314</v>
      </c>
      <c r="T14" s="71">
        <v>21900</v>
      </c>
      <c r="U14" s="71">
        <v>18879.310344827587</v>
      </c>
      <c r="V14" s="71">
        <v>1887.9310344827588</v>
      </c>
      <c r="W14" s="71">
        <v>3020.6896551724139</v>
      </c>
      <c r="X14" s="71">
        <v>20012.068965517243</v>
      </c>
      <c r="Y14" s="72" t="s">
        <v>274</v>
      </c>
      <c r="Z14" s="73" t="s">
        <v>315</v>
      </c>
      <c r="AA14" s="66" t="s">
        <v>262</v>
      </c>
      <c r="AB14" s="70" t="s">
        <v>263</v>
      </c>
    </row>
    <row r="15" spans="2:35" s="74" customFormat="1" ht="43.5" x14ac:dyDescent="0.25">
      <c r="B15" s="16">
        <v>8</v>
      </c>
      <c r="C15" s="68" t="s">
        <v>316</v>
      </c>
      <c r="D15" s="68"/>
      <c r="E15" s="66" t="s">
        <v>249</v>
      </c>
      <c r="F15" s="66" t="s">
        <v>250</v>
      </c>
      <c r="G15" s="75">
        <v>24</v>
      </c>
      <c r="H15" s="66" t="s">
        <v>251</v>
      </c>
      <c r="I15" s="68" t="s">
        <v>252</v>
      </c>
      <c r="J15" s="76">
        <v>34905</v>
      </c>
      <c r="K15" s="77" t="s">
        <v>267</v>
      </c>
      <c r="L15" s="78" t="s">
        <v>317</v>
      </c>
      <c r="M15" s="78" t="s">
        <v>318</v>
      </c>
      <c r="N15" s="79">
        <v>5139570690</v>
      </c>
      <c r="O15" s="67" t="s">
        <v>256</v>
      </c>
      <c r="P15" s="68" t="s">
        <v>257</v>
      </c>
      <c r="Q15" s="68" t="s">
        <v>319</v>
      </c>
      <c r="R15" s="68" t="s">
        <v>1</v>
      </c>
      <c r="S15" s="70" t="s">
        <v>320</v>
      </c>
      <c r="T15" s="71">
        <v>13860</v>
      </c>
      <c r="U15" s="71">
        <v>11948.275862068966</v>
      </c>
      <c r="V15" s="71">
        <v>1194.8275862068965</v>
      </c>
      <c r="W15" s="71">
        <v>1911.7241379310344</v>
      </c>
      <c r="X15" s="71">
        <v>12665.172413793103</v>
      </c>
      <c r="Y15" s="84" t="s">
        <v>274</v>
      </c>
      <c r="Z15" s="73" t="s">
        <v>321</v>
      </c>
      <c r="AA15" s="66" t="s">
        <v>262</v>
      </c>
      <c r="AB15" s="70" t="s">
        <v>263</v>
      </c>
    </row>
    <row r="16" spans="2:35" s="74" customFormat="1" ht="43.5" x14ac:dyDescent="0.25">
      <c r="B16" s="66">
        <v>9</v>
      </c>
      <c r="C16" s="68" t="s">
        <v>322</v>
      </c>
      <c r="D16" s="68"/>
      <c r="E16" s="66" t="s">
        <v>249</v>
      </c>
      <c r="F16" s="66" t="s">
        <v>250</v>
      </c>
      <c r="G16" s="75">
        <v>49</v>
      </c>
      <c r="H16" s="66" t="s">
        <v>251</v>
      </c>
      <c r="I16" s="68" t="s">
        <v>252</v>
      </c>
      <c r="J16" s="76">
        <v>25954</v>
      </c>
      <c r="K16" s="77" t="s">
        <v>267</v>
      </c>
      <c r="L16" s="78" t="s">
        <v>323</v>
      </c>
      <c r="M16" s="78" t="s">
        <v>324</v>
      </c>
      <c r="N16" s="79">
        <v>24917148397</v>
      </c>
      <c r="O16" s="67" t="s">
        <v>256</v>
      </c>
      <c r="P16" s="68" t="s">
        <v>257</v>
      </c>
      <c r="Q16" s="68" t="s">
        <v>117</v>
      </c>
      <c r="R16" s="68" t="s">
        <v>1</v>
      </c>
      <c r="S16" s="70" t="s">
        <v>325</v>
      </c>
      <c r="T16" s="71">
        <v>23350</v>
      </c>
      <c r="U16" s="71">
        <v>20129.310344827587</v>
      </c>
      <c r="V16" s="71">
        <v>2012.9310344827588</v>
      </c>
      <c r="W16" s="71">
        <v>3220.6896551724139</v>
      </c>
      <c r="X16" s="71">
        <v>21337.068965517243</v>
      </c>
      <c r="Y16" s="86" t="s">
        <v>260</v>
      </c>
      <c r="Z16" s="82" t="s">
        <v>326</v>
      </c>
      <c r="AA16" s="66" t="s">
        <v>262</v>
      </c>
      <c r="AB16" s="70" t="s">
        <v>263</v>
      </c>
    </row>
    <row r="17" spans="2:35" ht="43.5" x14ac:dyDescent="0.25">
      <c r="B17" s="87">
        <v>10</v>
      </c>
      <c r="C17" s="88" t="s">
        <v>327</v>
      </c>
      <c r="E17" s="89" t="s">
        <v>249</v>
      </c>
      <c r="F17" s="89" t="s">
        <v>250</v>
      </c>
      <c r="G17" s="90">
        <v>25</v>
      </c>
      <c r="H17" s="89" t="s">
        <v>251</v>
      </c>
      <c r="I17" s="91" t="s">
        <v>252</v>
      </c>
      <c r="J17" s="92">
        <v>34550</v>
      </c>
      <c r="K17" s="93" t="s">
        <v>267</v>
      </c>
      <c r="L17" s="94" t="s">
        <v>328</v>
      </c>
      <c r="M17" s="94" t="s">
        <v>329</v>
      </c>
      <c r="N17" s="95">
        <v>8199493183</v>
      </c>
      <c r="O17" s="88" t="s">
        <v>256</v>
      </c>
      <c r="P17" s="91" t="s">
        <v>257</v>
      </c>
      <c r="Q17" s="68" t="s">
        <v>330</v>
      </c>
      <c r="R17" s="91" t="s">
        <v>282</v>
      </c>
      <c r="S17" s="96" t="s">
        <v>331</v>
      </c>
      <c r="T17" s="97">
        <v>23350</v>
      </c>
      <c r="U17" s="97">
        <v>20129.310344827587</v>
      </c>
      <c r="V17" s="97">
        <v>2012.9310344827588</v>
      </c>
      <c r="W17" s="97">
        <v>3220.6896551724139</v>
      </c>
      <c r="X17" s="97">
        <v>21337.068965517243</v>
      </c>
      <c r="Y17" s="81" t="s">
        <v>274</v>
      </c>
      <c r="Z17" s="82" t="s">
        <v>332</v>
      </c>
      <c r="AA17" s="89" t="s">
        <v>262</v>
      </c>
      <c r="AB17" s="98" t="s">
        <v>263</v>
      </c>
      <c r="AC17" s="54"/>
      <c r="AF17" s="4"/>
      <c r="AH17"/>
      <c r="AI17"/>
    </row>
    <row r="18" spans="2:35" ht="43.5" x14ac:dyDescent="0.25">
      <c r="B18" s="16">
        <v>11</v>
      </c>
      <c r="C18" s="67" t="s">
        <v>333</v>
      </c>
      <c r="D18" s="17"/>
      <c r="E18" s="66" t="s">
        <v>249</v>
      </c>
      <c r="F18" s="66" t="s">
        <v>250</v>
      </c>
      <c r="G18" s="75">
        <v>57</v>
      </c>
      <c r="H18" s="66" t="s">
        <v>251</v>
      </c>
      <c r="I18" s="68" t="s">
        <v>277</v>
      </c>
      <c r="J18" s="76">
        <v>22950</v>
      </c>
      <c r="K18" s="77" t="s">
        <v>267</v>
      </c>
      <c r="L18" s="78" t="s">
        <v>334</v>
      </c>
      <c r="M18" s="78" t="s">
        <v>335</v>
      </c>
      <c r="N18" s="79"/>
      <c r="O18" s="67" t="s">
        <v>256</v>
      </c>
      <c r="P18" s="68" t="s">
        <v>257</v>
      </c>
      <c r="Q18" s="68" t="s">
        <v>336</v>
      </c>
      <c r="R18" s="68" t="s">
        <v>337</v>
      </c>
      <c r="S18" s="99" t="s">
        <v>338</v>
      </c>
      <c r="T18" s="71">
        <v>15330</v>
      </c>
      <c r="U18" s="71">
        <v>13215.52</v>
      </c>
      <c r="V18" s="71">
        <v>1321.55</v>
      </c>
      <c r="W18" s="71">
        <v>2114.48</v>
      </c>
      <c r="X18" s="71">
        <v>14008.45</v>
      </c>
      <c r="Y18" s="72" t="s">
        <v>274</v>
      </c>
      <c r="Z18" s="73" t="s">
        <v>339</v>
      </c>
      <c r="AA18" s="66" t="s">
        <v>262</v>
      </c>
      <c r="AB18" s="100" t="s">
        <v>340</v>
      </c>
      <c r="AC18" s="54"/>
      <c r="AF18" s="4"/>
      <c r="AH18"/>
      <c r="AI18"/>
    </row>
  </sheetData>
  <protectedRanges>
    <protectedRange sqref="C11" name="Rango1_1_1"/>
    <protectedRange sqref="Y8" name="Rango1_1"/>
    <protectedRange sqref="Z8" name="Rango1_1_2"/>
    <protectedRange sqref="Y9" name="Rango1_1_1_1"/>
    <protectedRange sqref="Z9" name="Rango1_1_1_1_1"/>
    <protectedRange sqref="Y10" name="Rango1_1_1_1_2"/>
    <protectedRange sqref="Z10" name="Rango1_1_1_1_1_1"/>
    <protectedRange sqref="Y11" name="Rango1_1_1_1_6"/>
    <protectedRange sqref="Z11" name="Rango1_1_1_1_1_3"/>
    <protectedRange sqref="Y12" name="Rango1_1_1_1_3"/>
    <protectedRange sqref="Z12" name="Rango1_1_1_1_1_2"/>
    <protectedRange sqref="Y13" name="Rango1_1_1_1_4"/>
    <protectedRange sqref="Z13" name="Rango1_1_1_1_1_4"/>
    <protectedRange sqref="Y14" name="Rango1_1_1_1_5"/>
    <protectedRange sqref="Z14" name="Rango1_1_1_1_1_5"/>
    <protectedRange sqref="Y15" name="Rango1_1_1_1_7"/>
    <protectedRange sqref="Z15" name="Rango1_1_1_1_1_6"/>
    <protectedRange sqref="Y17:Y18" name="Rango1_1_1_1_8"/>
    <protectedRange sqref="Z17" name="Rango1_1_1_1_1_7"/>
    <protectedRange sqref="C18" name="Rango1_1_1_1_9"/>
  </protectedRanges>
  <mergeCells count="3">
    <mergeCell ref="B2:V2"/>
    <mergeCell ref="B4:U4"/>
    <mergeCell ref="D6:E6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Analitico de Plazas</vt:lpstr>
      <vt:lpstr>Seg Vida y Estudio Actuarial</vt:lpstr>
      <vt:lpstr>Pensionados y Jubilados</vt:lpstr>
      <vt:lpstr>Honorarios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Galvan</dc:creator>
  <cp:lastModifiedBy>Mario Galvan</cp:lastModifiedBy>
  <dcterms:created xsi:type="dcterms:W3CDTF">2021-02-17T00:14:19Z</dcterms:created>
  <dcterms:modified xsi:type="dcterms:W3CDTF">2021-04-26T17:39:25Z</dcterms:modified>
</cp:coreProperties>
</file>