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drawings/drawing10.xml" ContentType="application/vnd.openxmlformats-officedocument.drawing+xml"/>
  <Override PartName="/xl/comments6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omments7.xml" ContentType="application/vnd.openxmlformats-officedocument.spreadsheetml.comments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estros\Desktop\2016\ETCA\ETCA TRIMESTRALES\ETCA 1ER TRIM 2016\"/>
    </mc:Choice>
  </mc:AlternateContent>
  <bookViews>
    <workbookView xWindow="0" yWindow="0" windowWidth="24000" windowHeight="9735" tabRatio="599" firstSheet="19" activeTab="25"/>
  </bookViews>
  <sheets>
    <sheet name="ETCA-I-01" sheetId="2" r:id="rId1"/>
    <sheet name="ETCA-I-02" sheetId="1" r:id="rId2"/>
    <sheet name="ETCA-I-03" sheetId="3" r:id="rId3"/>
    <sheet name="ETCA-I-04" sheetId="5" r:id="rId4"/>
    <sheet name="ETCA-I-05" sheetId="23" r:id="rId5"/>
    <sheet name="ETCA-I-06" sheetId="6" r:id="rId6"/>
    <sheet name="ETCA-I-07" sheetId="7" r:id="rId7"/>
    <sheet name="ETCA-I-08" sheetId="26" r:id="rId8"/>
    <sheet name="ETCA-I-09 Notas" sheetId="47" r:id="rId9"/>
    <sheet name="ETCA-II-10 " sheetId="34" r:id="rId10"/>
    <sheet name="ETCA-II-10-A" sheetId="21" r:id="rId11"/>
    <sheet name="ETCA-II-11 " sheetId="35" r:id="rId12"/>
    <sheet name="ETCA-II-11-A " sheetId="37" r:id="rId13"/>
    <sheet name="ETCA-II-11-B1" sheetId="38" r:id="rId14"/>
    <sheet name="ETCA-II-11-B2" sheetId="44" r:id="rId15"/>
    <sheet name="ETCA-11-B3" sheetId="45" r:id="rId16"/>
    <sheet name="ETCA-II-11-C" sheetId="43" r:id="rId17"/>
    <sheet name="ETCA-II-11-D" sheetId="24" r:id="rId18"/>
    <sheet name="ETCA-II-11-E " sheetId="36" r:id="rId19"/>
    <sheet name="ETCA-II-12" sheetId="16" r:id="rId20"/>
    <sheet name="ETCA-II-13" sheetId="19" r:id="rId21"/>
    <sheet name="ETCA-III-14" sheetId="42" r:id="rId22"/>
    <sheet name="ETCA-III-15" sheetId="46" r:id="rId23"/>
    <sheet name="ETCA-III-16" sheetId="32" r:id="rId24"/>
    <sheet name="ETCA-IV-17" sheetId="20" r:id="rId25"/>
    <sheet name="ETCA-IV-18" sheetId="27" r:id="rId26"/>
    <sheet name="ETCA-IV-19" sheetId="28" r:id="rId27"/>
    <sheet name="ETCA-IV-20" sheetId="33" r:id="rId28"/>
    <sheet name="Lista  FORMATOS" sheetId="39" r:id="rId29"/>
  </sheets>
  <externalReferences>
    <externalReference r:id="rId30"/>
    <externalReference r:id="rId31"/>
  </externalReferences>
  <definedNames>
    <definedName name="_xlnm._FilterDatabase" localSheetId="0" hidden="1">'ETCA-I-01'!#REF!</definedName>
    <definedName name="_xlnm._FilterDatabase" localSheetId="3" hidden="1">'ETCA-I-04'!$A$1:$C$73</definedName>
    <definedName name="_ftn1" localSheetId="1">'ETCA-I-02'!#REF!</definedName>
    <definedName name="_ftnref1" localSheetId="1">'ETCA-I-02'!#REF!</definedName>
    <definedName name="_xlnm.Print_Area" localSheetId="15">'ETCA-11-B3'!$A$1:$G$29</definedName>
    <definedName name="_xlnm.Print_Area" localSheetId="0">'ETCA-I-01'!$A$1:$F$59</definedName>
    <definedName name="_xlnm.Print_Area" localSheetId="1">'ETCA-I-02'!$A$1:$D$74</definedName>
    <definedName name="_xlnm.Print_Area" localSheetId="2">'ETCA-I-03'!$A$1:$F$42</definedName>
    <definedName name="_xlnm.Print_Area" localSheetId="3">'ETCA-I-04'!$A$1:$C$68</definedName>
    <definedName name="_xlnm.Print_Area" localSheetId="4">'ETCA-I-05'!$A$1:$D$72</definedName>
    <definedName name="_xlnm.Print_Area" localSheetId="5">'ETCA-I-06'!$A$1:$G$36</definedName>
    <definedName name="_xlnm.Print_Area" localSheetId="6">'ETCA-I-07'!$A$1:$F$47</definedName>
    <definedName name="_xlnm.Print_Area" localSheetId="7">'ETCA-I-08'!$A$1:$I$47</definedName>
    <definedName name="_xlnm.Print_Area" localSheetId="9">'ETCA-II-10 '!$A$1:$H$57</definedName>
    <definedName name="_xlnm.Print_Area" localSheetId="10">'ETCA-II-10-A'!$A$1:$D$28</definedName>
    <definedName name="_xlnm.Print_Area" localSheetId="11">'ETCA-II-11 '!$A$1:$G$86</definedName>
    <definedName name="_xlnm.Print_Area" localSheetId="12">'ETCA-II-11-A '!$A$1:$G$19</definedName>
    <definedName name="_xlnm.Print_Area" localSheetId="13">'ETCA-II-11-B1'!$A$1:$G$36</definedName>
    <definedName name="_xlnm.Print_Area" localSheetId="14">'ETCA-II-11-B2'!$A$1:$G$20</definedName>
    <definedName name="_xlnm.Print_Area" localSheetId="16">'ETCA-II-11-C'!$A$1:$G$50</definedName>
    <definedName name="_xlnm.Print_Area" localSheetId="17">'ETCA-II-11-D'!$A$1:$C$45</definedName>
    <definedName name="_xlnm.Print_Area" localSheetId="18">'ETCA-II-11-E '!$A$1:$I$171</definedName>
    <definedName name="_xlnm.Print_Area" localSheetId="19">'ETCA-II-12'!$A$1:$E$38</definedName>
    <definedName name="_xlnm.Print_Area" localSheetId="20">'ETCA-II-13'!$A$1:$D$41</definedName>
    <definedName name="_xlnm.Print_Area" localSheetId="21">'ETCA-III-14'!$A$1:$H$45</definedName>
    <definedName name="_xlnm.Print_Area" localSheetId="23">'ETCA-III-16'!$A$1:$E$50</definedName>
    <definedName name="_xlnm.Print_Area" localSheetId="24">'ETCA-IV-17'!$A$1:$E$31</definedName>
    <definedName name="_xlnm.Print_Area" localSheetId="25">'ETCA-IV-18'!$A$1:$D$31</definedName>
    <definedName name="_xlnm.Print_Area" localSheetId="26">'ETCA-IV-19'!$A$1:$D$32</definedName>
    <definedName name="_xlnm.Print_Area" localSheetId="27">'ETCA-IV-20'!$A$1:$E$39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7">#REF!</definedName>
    <definedName name="_xlnm.Database" localSheetId="18">#REF!</definedName>
    <definedName name="_xlnm.Database" localSheetId="20">#REF!</definedName>
    <definedName name="_xlnm.Database" localSheetId="22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>#REF!</definedName>
    <definedName name="Basededatos2">#REF!</definedName>
    <definedName name="OLE_LINK18" localSheetId="8">'[1]CPCA-I-05 Notas'!$B$57</definedName>
    <definedName name="OLE_LINK2" localSheetId="8">'[1]CPCA-I-05 Notas'!$B$57</definedName>
    <definedName name="OLE_LINK7" localSheetId="8">'[1]CPCA-I-05 Notas'!$C$7</definedName>
    <definedName name="OLE_LINK8" localSheetId="8">'[1]CPCA-I-05 Notas'!$C$7</definedName>
    <definedName name="ppto">[2]Hoja2!$B$3:$M$95</definedName>
    <definedName name="qw" localSheetId="8">#REF!</definedName>
    <definedName name="qw" localSheetId="22">#REF!</definedName>
    <definedName name="qw">#REF!</definedName>
    <definedName name="sdad" localSheetId="8">#REF!</definedName>
    <definedName name="sdad">#REF!</definedName>
    <definedName name="_xlnm.Print_Titles" localSheetId="1">'ETCA-I-02'!$2:$5</definedName>
    <definedName name="_xlnm.Print_Titles" localSheetId="3">'ETCA-I-04'!$1:$5</definedName>
    <definedName name="_xlnm.Print_Titles" localSheetId="9">'ETCA-II-10 '!$1:$5</definedName>
    <definedName name="_xlnm.Print_Titles" localSheetId="11">'ETCA-II-11 '!$1:$8</definedName>
  </definedNames>
  <calcPr calcId="152511"/>
</workbook>
</file>

<file path=xl/calcChain.xml><?xml version="1.0" encoding="utf-8"?>
<calcChain xmlns="http://schemas.openxmlformats.org/spreadsheetml/2006/main">
  <c r="A3" i="47" l="1"/>
  <c r="C14" i="42" l="1"/>
  <c r="B14" i="42"/>
  <c r="D14" i="42"/>
  <c r="I166" i="36"/>
  <c r="H166" i="36"/>
  <c r="G166" i="36"/>
  <c r="F166" i="36"/>
  <c r="E166" i="36"/>
  <c r="D166" i="36"/>
  <c r="I165" i="36"/>
  <c r="H165" i="36"/>
  <c r="I163" i="36"/>
  <c r="H163" i="36"/>
  <c r="E165" i="36"/>
  <c r="E163" i="36"/>
  <c r="I161" i="36"/>
  <c r="H161" i="36"/>
  <c r="G161" i="36"/>
  <c r="F161" i="36"/>
  <c r="E161" i="36"/>
  <c r="D161" i="36"/>
  <c r="D165" i="36"/>
  <c r="I156" i="36"/>
  <c r="H156" i="36"/>
  <c r="G156" i="36"/>
  <c r="F156" i="36"/>
  <c r="I160" i="36"/>
  <c r="H160" i="36"/>
  <c r="I158" i="36"/>
  <c r="H158" i="36"/>
  <c r="E156" i="36"/>
  <c r="D156" i="36"/>
  <c r="E160" i="36"/>
  <c r="E158" i="36"/>
  <c r="D160" i="36"/>
  <c r="D158" i="36"/>
  <c r="H150" i="36"/>
  <c r="H147" i="36"/>
  <c r="H144" i="36"/>
  <c r="G142" i="36"/>
  <c r="F142" i="36"/>
  <c r="E155" i="36"/>
  <c r="I155" i="36" s="1"/>
  <c r="E152" i="36"/>
  <c r="I152" i="36" s="1"/>
  <c r="E147" i="36"/>
  <c r="I147" i="36" s="1"/>
  <c r="E145" i="36"/>
  <c r="I145" i="36" s="1"/>
  <c r="D154" i="36"/>
  <c r="E154" i="36" s="1"/>
  <c r="I154" i="36" s="1"/>
  <c r="D150" i="36"/>
  <c r="E150" i="36" s="1"/>
  <c r="D149" i="36"/>
  <c r="D142" i="36" s="1"/>
  <c r="D144" i="36"/>
  <c r="E144" i="36" s="1"/>
  <c r="G138" i="36"/>
  <c r="F138" i="36"/>
  <c r="D141" i="36"/>
  <c r="E141" i="36" s="1"/>
  <c r="D140" i="36"/>
  <c r="I135" i="36"/>
  <c r="I131" i="36"/>
  <c r="I127" i="36"/>
  <c r="I124" i="36"/>
  <c r="G122" i="36"/>
  <c r="F122" i="36"/>
  <c r="E137" i="36"/>
  <c r="H137" i="36" s="1"/>
  <c r="E135" i="36"/>
  <c r="H135" i="36" s="1"/>
  <c r="E131" i="36"/>
  <c r="H131" i="36" s="1"/>
  <c r="E129" i="36"/>
  <c r="H129" i="36" s="1"/>
  <c r="E127" i="36"/>
  <c r="H127" i="36" s="1"/>
  <c r="E126" i="36"/>
  <c r="H126" i="36" s="1"/>
  <c r="E124" i="36"/>
  <c r="H124" i="36" s="1"/>
  <c r="D133" i="36"/>
  <c r="D122" i="36" s="1"/>
  <c r="G117" i="36"/>
  <c r="F117" i="36"/>
  <c r="D117" i="36"/>
  <c r="D121" i="36"/>
  <c r="E121" i="36" s="1"/>
  <c r="I121" i="36" s="1"/>
  <c r="D119" i="36"/>
  <c r="E119" i="36" s="1"/>
  <c r="H116" i="36"/>
  <c r="H112" i="36"/>
  <c r="E116" i="36"/>
  <c r="I116" i="36" s="1"/>
  <c r="E114" i="36"/>
  <c r="I114" i="36" s="1"/>
  <c r="E112" i="36"/>
  <c r="I112" i="36" s="1"/>
  <c r="E111" i="36"/>
  <c r="I111" i="36" s="1"/>
  <c r="G107" i="36"/>
  <c r="F107" i="36"/>
  <c r="C107" i="36"/>
  <c r="D114" i="36"/>
  <c r="D109" i="36"/>
  <c r="D107" i="36" s="1"/>
  <c r="G97" i="36"/>
  <c r="F97" i="36"/>
  <c r="C97" i="36"/>
  <c r="H102" i="36"/>
  <c r="H101" i="36"/>
  <c r="I99" i="36"/>
  <c r="E106" i="36"/>
  <c r="I106" i="36" s="1"/>
  <c r="E102" i="36"/>
  <c r="I102" i="36" s="1"/>
  <c r="D104" i="36"/>
  <c r="E104" i="36" s="1"/>
  <c r="I104" i="36" s="1"/>
  <c r="D102" i="36"/>
  <c r="D100" i="36"/>
  <c r="E99" i="36"/>
  <c r="H99" i="36" s="1"/>
  <c r="I93" i="36"/>
  <c r="I87" i="36"/>
  <c r="I86" i="36"/>
  <c r="G84" i="36"/>
  <c r="F84" i="36"/>
  <c r="C84" i="36"/>
  <c r="E95" i="36"/>
  <c r="H95" i="36" s="1"/>
  <c r="E93" i="36"/>
  <c r="H93" i="36" s="1"/>
  <c r="E91" i="36"/>
  <c r="H91" i="36" s="1"/>
  <c r="E87" i="36"/>
  <c r="H87" i="36" s="1"/>
  <c r="E86" i="36"/>
  <c r="H86" i="36" s="1"/>
  <c r="H84" i="36" s="1"/>
  <c r="I80" i="36"/>
  <c r="I76" i="36"/>
  <c r="I71" i="36"/>
  <c r="I66" i="36"/>
  <c r="I60" i="36"/>
  <c r="I42" i="36"/>
  <c r="H82" i="36"/>
  <c r="H74" i="36"/>
  <c r="H63" i="36"/>
  <c r="H52" i="36"/>
  <c r="H44" i="36"/>
  <c r="F72" i="36"/>
  <c r="F67" i="36"/>
  <c r="F64" i="36"/>
  <c r="F61" i="36"/>
  <c r="F56" i="36"/>
  <c r="F53" i="36"/>
  <c r="F40" i="36"/>
  <c r="F39" i="36" s="1"/>
  <c r="E82" i="36"/>
  <c r="I82" i="36" s="1"/>
  <c r="E80" i="36"/>
  <c r="H80" i="36" s="1"/>
  <c r="E78" i="36"/>
  <c r="I78" i="36" s="1"/>
  <c r="E76" i="36"/>
  <c r="H76" i="36" s="1"/>
  <c r="E74" i="36"/>
  <c r="I74" i="36" s="1"/>
  <c r="E71" i="36"/>
  <c r="H71" i="36" s="1"/>
  <c r="E66" i="36"/>
  <c r="H66" i="36" s="1"/>
  <c r="H64" i="36" s="1"/>
  <c r="E63" i="36"/>
  <c r="I63" i="36" s="1"/>
  <c r="E52" i="36"/>
  <c r="I52" i="36" s="1"/>
  <c r="E48" i="36"/>
  <c r="I48" i="36" s="1"/>
  <c r="E44" i="36"/>
  <c r="I44" i="36" s="1"/>
  <c r="I72" i="36"/>
  <c r="G72" i="36"/>
  <c r="E72" i="36"/>
  <c r="D72" i="36"/>
  <c r="G67" i="36"/>
  <c r="I64" i="36"/>
  <c r="G64" i="36"/>
  <c r="E64" i="36"/>
  <c r="D64" i="36"/>
  <c r="I61" i="36"/>
  <c r="H61" i="36"/>
  <c r="G61" i="36"/>
  <c r="E61" i="36"/>
  <c r="D61" i="36"/>
  <c r="G56" i="36"/>
  <c r="H53" i="36"/>
  <c r="G53" i="36"/>
  <c r="E53" i="36"/>
  <c r="G40" i="36"/>
  <c r="C40" i="36"/>
  <c r="D69" i="36"/>
  <c r="E69" i="36" s="1"/>
  <c r="D60" i="36"/>
  <c r="E60" i="36" s="1"/>
  <c r="H60" i="36" s="1"/>
  <c r="D58" i="36"/>
  <c r="E58" i="36" s="1"/>
  <c r="D55" i="36"/>
  <c r="E55" i="36" s="1"/>
  <c r="H55" i="36" s="1"/>
  <c r="D50" i="36"/>
  <c r="E50" i="36" s="1"/>
  <c r="H50" i="36" s="1"/>
  <c r="D48" i="36"/>
  <c r="D46" i="36"/>
  <c r="E46" i="36" s="1"/>
  <c r="H46" i="36" s="1"/>
  <c r="D42" i="36"/>
  <c r="E42" i="36" s="1"/>
  <c r="H42" i="36" s="1"/>
  <c r="I38" i="36"/>
  <c r="I36" i="36" s="1"/>
  <c r="I16" i="36"/>
  <c r="H27" i="36"/>
  <c r="H23" i="36" s="1"/>
  <c r="H16" i="36"/>
  <c r="F36" i="36"/>
  <c r="F33" i="36"/>
  <c r="F23" i="36"/>
  <c r="F11" i="36"/>
  <c r="F10" i="36" s="1"/>
  <c r="E38" i="36"/>
  <c r="H38" i="36" s="1"/>
  <c r="H36" i="36" s="1"/>
  <c r="E28" i="36"/>
  <c r="H28" i="36" s="1"/>
  <c r="E27" i="36"/>
  <c r="I27" i="36" s="1"/>
  <c r="D23" i="36"/>
  <c r="E16" i="36"/>
  <c r="E13" i="36"/>
  <c r="I13" i="36" s="1"/>
  <c r="I11" i="36" s="1"/>
  <c r="D35" i="36"/>
  <c r="E35" i="36" s="1"/>
  <c r="D11" i="36"/>
  <c r="C11" i="36"/>
  <c r="E11" i="36" s="1"/>
  <c r="C156" i="36"/>
  <c r="C142" i="36"/>
  <c r="C138" i="36"/>
  <c r="C122" i="36"/>
  <c r="B127" i="36"/>
  <c r="B129" i="36" s="1"/>
  <c r="B126" i="36"/>
  <c r="C117" i="36"/>
  <c r="C83" i="36" s="1"/>
  <c r="D91" i="36"/>
  <c r="D89" i="36"/>
  <c r="E89" i="36" s="1"/>
  <c r="H89" i="36" s="1"/>
  <c r="C72" i="36"/>
  <c r="B78" i="36"/>
  <c r="B80" i="36" s="1"/>
  <c r="C61" i="36"/>
  <c r="C33" i="36"/>
  <c r="G83" i="36"/>
  <c r="G36" i="36"/>
  <c r="G33" i="36"/>
  <c r="G23" i="36"/>
  <c r="G11" i="36"/>
  <c r="C161" i="36"/>
  <c r="C67" i="36"/>
  <c r="C64" i="36"/>
  <c r="C56" i="36"/>
  <c r="C53" i="36"/>
  <c r="C36" i="36"/>
  <c r="E36" i="36" s="1"/>
  <c r="C23" i="36"/>
  <c r="C33" i="1"/>
  <c r="D21" i="1"/>
  <c r="I35" i="36" l="1"/>
  <c r="I33" i="36" s="1"/>
  <c r="H35" i="36"/>
  <c r="H33" i="36" s="1"/>
  <c r="E33" i="36"/>
  <c r="I58" i="36"/>
  <c r="I56" i="36" s="1"/>
  <c r="H58" i="36"/>
  <c r="H56" i="36" s="1"/>
  <c r="E56" i="36"/>
  <c r="I69" i="36"/>
  <c r="I67" i="36" s="1"/>
  <c r="H69" i="36"/>
  <c r="H67" i="36" s="1"/>
  <c r="E67" i="36"/>
  <c r="H72" i="36"/>
  <c r="E117" i="36"/>
  <c r="I119" i="36"/>
  <c r="I117" i="36" s="1"/>
  <c r="H119" i="36"/>
  <c r="H141" i="36"/>
  <c r="I141" i="36"/>
  <c r="D33" i="36"/>
  <c r="D10" i="36" s="1"/>
  <c r="I28" i="36"/>
  <c r="I23" i="36" s="1"/>
  <c r="I10" i="36" s="1"/>
  <c r="D40" i="36"/>
  <c r="D56" i="36"/>
  <c r="I50" i="36"/>
  <c r="D84" i="36"/>
  <c r="D83" i="36" s="1"/>
  <c r="I91" i="36"/>
  <c r="I95" i="36"/>
  <c r="D97" i="36"/>
  <c r="E100" i="36"/>
  <c r="H106" i="36"/>
  <c r="E133" i="36"/>
  <c r="I126" i="36"/>
  <c r="I129" i="36"/>
  <c r="I137" i="36"/>
  <c r="H154" i="36"/>
  <c r="E23" i="36"/>
  <c r="E10" i="36" s="1"/>
  <c r="C10" i="36"/>
  <c r="H13" i="36"/>
  <c r="H11" i="36" s="1"/>
  <c r="H10" i="36" s="1"/>
  <c r="E40" i="36"/>
  <c r="D53" i="36"/>
  <c r="D67" i="36"/>
  <c r="H48" i="36"/>
  <c r="H40" i="36" s="1"/>
  <c r="H39" i="36" s="1"/>
  <c r="H78" i="36"/>
  <c r="I46" i="36"/>
  <c r="I40" i="36" s="1"/>
  <c r="I39" i="36" s="1"/>
  <c r="I55" i="36"/>
  <c r="I53" i="36" s="1"/>
  <c r="I84" i="36"/>
  <c r="I89" i="36"/>
  <c r="H104" i="36"/>
  <c r="H111" i="36"/>
  <c r="H114" i="36"/>
  <c r="H121" i="36"/>
  <c r="D138" i="36"/>
  <c r="I144" i="36"/>
  <c r="E142" i="36"/>
  <c r="I150" i="36"/>
  <c r="E149" i="36"/>
  <c r="H145" i="36"/>
  <c r="H152" i="36"/>
  <c r="H155" i="36"/>
  <c r="E84" i="36"/>
  <c r="E109" i="36"/>
  <c r="E140" i="36"/>
  <c r="F83" i="36"/>
  <c r="C39" i="36"/>
  <c r="G39" i="36"/>
  <c r="G10" i="36"/>
  <c r="E13" i="21"/>
  <c r="H140" i="36" l="1"/>
  <c r="H138" i="36" s="1"/>
  <c r="E138" i="36"/>
  <c r="I140" i="36"/>
  <c r="I138" i="36" s="1"/>
  <c r="I109" i="36"/>
  <c r="I107" i="36" s="1"/>
  <c r="E107" i="36"/>
  <c r="H109" i="36"/>
  <c r="H107" i="36" s="1"/>
  <c r="H133" i="36"/>
  <c r="H122" i="36" s="1"/>
  <c r="I133" i="36"/>
  <c r="H100" i="36"/>
  <c r="H97" i="36" s="1"/>
  <c r="E97" i="36"/>
  <c r="E83" i="36" s="1"/>
  <c r="I100" i="36"/>
  <c r="I97" i="36" s="1"/>
  <c r="I83" i="36" s="1"/>
  <c r="I149" i="36"/>
  <c r="H149" i="36"/>
  <c r="H142" i="36" s="1"/>
  <c r="I142" i="36"/>
  <c r="E122" i="36"/>
  <c r="E39" i="36"/>
  <c r="I122" i="36"/>
  <c r="D39" i="36"/>
  <c r="H117" i="36"/>
  <c r="C166" i="36"/>
  <c r="D56" i="23"/>
  <c r="C56" i="23"/>
  <c r="H83" i="36" l="1"/>
  <c r="D8" i="1"/>
  <c r="F16" i="3" l="1"/>
  <c r="D31" i="24"/>
  <c r="E31" i="33" l="1"/>
  <c r="E30" i="33"/>
  <c r="E29" i="33"/>
  <c r="E28" i="33"/>
  <c r="E27" i="33"/>
  <c r="E26" i="33"/>
  <c r="E25" i="33"/>
  <c r="E24" i="33"/>
  <c r="E23" i="33"/>
  <c r="E22" i="33"/>
  <c r="E11" i="33"/>
  <c r="E12" i="33"/>
  <c r="E13" i="33"/>
  <c r="E14" i="33"/>
  <c r="E15" i="33"/>
  <c r="E16" i="33"/>
  <c r="E17" i="33"/>
  <c r="E18" i="33"/>
  <c r="E19" i="33"/>
  <c r="E10" i="33"/>
  <c r="D32" i="33"/>
  <c r="C32" i="33"/>
  <c r="E32" i="33" s="1"/>
  <c r="D20" i="33"/>
  <c r="D33" i="33" s="1"/>
  <c r="C20" i="33"/>
  <c r="C33" i="33" s="1"/>
  <c r="E27" i="20"/>
  <c r="D27" i="20"/>
  <c r="C27" i="20"/>
  <c r="E21" i="20"/>
  <c r="D21" i="20"/>
  <c r="C21" i="20"/>
  <c r="E12" i="20"/>
  <c r="E9" i="20"/>
  <c r="D12" i="20"/>
  <c r="D9" i="20"/>
  <c r="D15" i="20" s="1"/>
  <c r="C12" i="20"/>
  <c r="C9" i="20"/>
  <c r="B40" i="42"/>
  <c r="F40" i="42"/>
  <c r="E40" i="42"/>
  <c r="C40" i="42"/>
  <c r="D29" i="42"/>
  <c r="G29" i="42" s="1"/>
  <c r="D28" i="42"/>
  <c r="H28" i="42" s="1"/>
  <c r="D34" i="42"/>
  <c r="G34" i="42" s="1"/>
  <c r="D36" i="42"/>
  <c r="G36" i="42" s="1"/>
  <c r="G35" i="42" s="1"/>
  <c r="D39" i="42"/>
  <c r="H39" i="42" s="1"/>
  <c r="D38" i="42"/>
  <c r="G38" i="42" s="1"/>
  <c r="D37" i="42"/>
  <c r="H37" i="42" s="1"/>
  <c r="D33" i="42"/>
  <c r="H33" i="42" s="1"/>
  <c r="D32" i="42"/>
  <c r="H32" i="42" s="1"/>
  <c r="D31" i="42"/>
  <c r="H31" i="42" s="1"/>
  <c r="D26" i="42"/>
  <c r="G26" i="42" s="1"/>
  <c r="D25" i="42"/>
  <c r="G25" i="42" s="1"/>
  <c r="D24" i="42"/>
  <c r="D18" i="42"/>
  <c r="G18" i="42" s="1"/>
  <c r="D19" i="42"/>
  <c r="H19" i="42" s="1"/>
  <c r="D20" i="42"/>
  <c r="G20" i="42" s="1"/>
  <c r="D21" i="42"/>
  <c r="G21" i="42" s="1"/>
  <c r="D22" i="42"/>
  <c r="G22" i="42" s="1"/>
  <c r="D17" i="42"/>
  <c r="D16" i="42"/>
  <c r="G16" i="42" s="1"/>
  <c r="D15" i="42"/>
  <c r="H15" i="42" s="1"/>
  <c r="D12" i="42"/>
  <c r="H12" i="42" s="1"/>
  <c r="D13" i="42"/>
  <c r="H13" i="42" s="1"/>
  <c r="D11" i="42"/>
  <c r="H11" i="42" s="1"/>
  <c r="D35" i="42"/>
  <c r="H35" i="42" s="1"/>
  <c r="D32" i="19"/>
  <c r="C32" i="19"/>
  <c r="D20" i="19"/>
  <c r="C20" i="19"/>
  <c r="E30" i="16"/>
  <c r="E29" i="16"/>
  <c r="E28" i="16"/>
  <c r="E27" i="16"/>
  <c r="E26" i="16"/>
  <c r="E25" i="16"/>
  <c r="E24" i="16"/>
  <c r="E23" i="16"/>
  <c r="E22" i="16"/>
  <c r="E21" i="16"/>
  <c r="E10" i="16"/>
  <c r="E11" i="16"/>
  <c r="E12" i="16"/>
  <c r="E13" i="16"/>
  <c r="E14" i="16"/>
  <c r="E15" i="16"/>
  <c r="E16" i="16"/>
  <c r="E17" i="16"/>
  <c r="E18" i="16"/>
  <c r="E9" i="16"/>
  <c r="D31" i="16"/>
  <c r="C31" i="16"/>
  <c r="D19" i="16"/>
  <c r="C19" i="16"/>
  <c r="C32" i="16" s="1"/>
  <c r="E15" i="20" l="1"/>
  <c r="G32" i="42"/>
  <c r="H25" i="42"/>
  <c r="H14" i="42"/>
  <c r="G33" i="42"/>
  <c r="H21" i="42"/>
  <c r="H29" i="42"/>
  <c r="D27" i="42"/>
  <c r="H27" i="42" s="1"/>
  <c r="H20" i="42"/>
  <c r="D32" i="16"/>
  <c r="D33" i="19"/>
  <c r="D23" i="42"/>
  <c r="H23" i="42" s="1"/>
  <c r="H38" i="42"/>
  <c r="H18" i="42"/>
  <c r="C33" i="19"/>
  <c r="H36" i="42"/>
  <c r="H22" i="42"/>
  <c r="H16" i="42"/>
  <c r="C15" i="20"/>
  <c r="G13" i="42"/>
  <c r="G17" i="42"/>
  <c r="G19" i="42"/>
  <c r="G37" i="42"/>
  <c r="H34" i="42"/>
  <c r="H26" i="42"/>
  <c r="D10" i="42"/>
  <c r="D30" i="42"/>
  <c r="H30" i="42" s="1"/>
  <c r="G12" i="42"/>
  <c r="G28" i="42"/>
  <c r="G27" i="42" s="1"/>
  <c r="H17" i="42"/>
  <c r="G15" i="42"/>
  <c r="G24" i="42"/>
  <c r="G23" i="42" s="1"/>
  <c r="G39" i="42"/>
  <c r="H24" i="42"/>
  <c r="G11" i="42"/>
  <c r="G31" i="42"/>
  <c r="G30" i="42" s="1"/>
  <c r="E20" i="33"/>
  <c r="E33" i="33" s="1"/>
  <c r="E31" i="16"/>
  <c r="E19" i="16"/>
  <c r="E32" i="16" s="1"/>
  <c r="D40" i="42" l="1"/>
  <c r="H40" i="42" s="1"/>
  <c r="H10" i="42"/>
  <c r="G10" i="42"/>
  <c r="G14" i="42"/>
  <c r="C30" i="24"/>
  <c r="C10" i="24"/>
  <c r="F40" i="43"/>
  <c r="E40" i="43"/>
  <c r="C40" i="43"/>
  <c r="B40" i="43"/>
  <c r="F29" i="43"/>
  <c r="E29" i="43"/>
  <c r="C29" i="43"/>
  <c r="B29" i="43"/>
  <c r="D29" i="43" s="1"/>
  <c r="F20" i="43"/>
  <c r="E20" i="43"/>
  <c r="C20" i="43"/>
  <c r="B20" i="43"/>
  <c r="F10" i="43"/>
  <c r="F45" i="43" s="1"/>
  <c r="E10" i="43"/>
  <c r="E45" i="43" s="1"/>
  <c r="C10" i="43"/>
  <c r="C45" i="43" s="1"/>
  <c r="B10" i="43"/>
  <c r="D10" i="43" s="1"/>
  <c r="D11" i="43"/>
  <c r="G11" i="43" s="1"/>
  <c r="D12" i="43"/>
  <c r="G12" i="43" s="1"/>
  <c r="D13" i="43"/>
  <c r="G13" i="43" s="1"/>
  <c r="D14" i="43"/>
  <c r="G14" i="43" s="1"/>
  <c r="D15" i="43"/>
  <c r="G15" i="43" s="1"/>
  <c r="D16" i="43"/>
  <c r="G16" i="43" s="1"/>
  <c r="D17" i="43"/>
  <c r="G17" i="43" s="1"/>
  <c r="D18" i="43"/>
  <c r="G18" i="43" s="1"/>
  <c r="D19" i="43"/>
  <c r="G19" i="43"/>
  <c r="D20" i="43"/>
  <c r="D21" i="43"/>
  <c r="G21" i="43" s="1"/>
  <c r="D22" i="43"/>
  <c r="D23" i="43"/>
  <c r="G23" i="43" s="1"/>
  <c r="D24" i="43"/>
  <c r="G24" i="43" s="1"/>
  <c r="D25" i="43"/>
  <c r="G25" i="43" s="1"/>
  <c r="D26" i="43"/>
  <c r="G26" i="43" s="1"/>
  <c r="D27" i="43"/>
  <c r="G27" i="43" s="1"/>
  <c r="D28" i="43"/>
  <c r="G28" i="43"/>
  <c r="D30" i="43"/>
  <c r="G30" i="43" s="1"/>
  <c r="D31" i="43"/>
  <c r="G31" i="43" s="1"/>
  <c r="D32" i="43"/>
  <c r="G32" i="43" s="1"/>
  <c r="D33" i="43"/>
  <c r="G33" i="43" s="1"/>
  <c r="D34" i="43"/>
  <c r="G34" i="43" s="1"/>
  <c r="D35" i="43"/>
  <c r="G35" i="43" s="1"/>
  <c r="D36" i="43"/>
  <c r="G36" i="43" s="1"/>
  <c r="D37" i="43"/>
  <c r="G37" i="43"/>
  <c r="D38" i="43"/>
  <c r="G38" i="43" s="1"/>
  <c r="D39" i="43"/>
  <c r="G39" i="43"/>
  <c r="D40" i="43"/>
  <c r="D41" i="43"/>
  <c r="D42" i="43"/>
  <c r="G42" i="43" s="1"/>
  <c r="D43" i="43"/>
  <c r="G43" i="43" s="1"/>
  <c r="D44" i="43"/>
  <c r="G44" i="43" s="1"/>
  <c r="F24" i="45"/>
  <c r="E24" i="45"/>
  <c r="C24" i="45"/>
  <c r="B24" i="45"/>
  <c r="G11" i="45"/>
  <c r="G13" i="45"/>
  <c r="G15" i="45"/>
  <c r="G17" i="45"/>
  <c r="G19" i="45"/>
  <c r="G21" i="45"/>
  <c r="G23" i="45"/>
  <c r="D11" i="45"/>
  <c r="D12" i="45"/>
  <c r="G12" i="45" s="1"/>
  <c r="D13" i="45"/>
  <c r="D14" i="45"/>
  <c r="G14" i="45" s="1"/>
  <c r="D15" i="45"/>
  <c r="D16" i="45"/>
  <c r="G16" i="45" s="1"/>
  <c r="D17" i="45"/>
  <c r="D18" i="45"/>
  <c r="G18" i="45" s="1"/>
  <c r="D19" i="45"/>
  <c r="D20" i="45"/>
  <c r="G20" i="45" s="1"/>
  <c r="D21" i="45"/>
  <c r="D22" i="45"/>
  <c r="G22" i="45" s="1"/>
  <c r="D23" i="45"/>
  <c r="D10" i="45"/>
  <c r="F15" i="44"/>
  <c r="E15" i="44"/>
  <c r="C15" i="44"/>
  <c r="B15" i="44"/>
  <c r="D11" i="44"/>
  <c r="G11" i="44" s="1"/>
  <c r="D12" i="44"/>
  <c r="G12" i="44" s="1"/>
  <c r="D13" i="44"/>
  <c r="G13" i="44" s="1"/>
  <c r="D10" i="44"/>
  <c r="D30" i="38"/>
  <c r="C31" i="38"/>
  <c r="E31" i="38"/>
  <c r="F31" i="38"/>
  <c r="B31" i="38"/>
  <c r="G20" i="38"/>
  <c r="G21" i="38"/>
  <c r="G22" i="38"/>
  <c r="G23" i="38"/>
  <c r="G24" i="38"/>
  <c r="G25" i="38"/>
  <c r="G26" i="38"/>
  <c r="G27" i="38"/>
  <c r="G28" i="38"/>
  <c r="G29" i="38"/>
  <c r="G30" i="38"/>
  <c r="D10" i="38"/>
  <c r="G10" i="38" s="1"/>
  <c r="D11" i="38"/>
  <c r="G11" i="38" s="1"/>
  <c r="D12" i="38"/>
  <c r="D13" i="38"/>
  <c r="G13" i="38" s="1"/>
  <c r="D14" i="38"/>
  <c r="G14" i="38" s="1"/>
  <c r="D15" i="38"/>
  <c r="G15" i="38" s="1"/>
  <c r="D16" i="38"/>
  <c r="D20" i="38"/>
  <c r="D21" i="38"/>
  <c r="D22" i="38"/>
  <c r="D23" i="38"/>
  <c r="D24" i="38"/>
  <c r="D25" i="38"/>
  <c r="D26" i="38"/>
  <c r="D27" i="38"/>
  <c r="D28" i="38"/>
  <c r="D29" i="38"/>
  <c r="D9" i="38"/>
  <c r="B9" i="35"/>
  <c r="C9" i="35"/>
  <c r="E9" i="35"/>
  <c r="F9" i="35"/>
  <c r="D10" i="35"/>
  <c r="G10" i="35" s="1"/>
  <c r="D11" i="35"/>
  <c r="G11" i="35" s="1"/>
  <c r="D12" i="35"/>
  <c r="G12" i="35" s="1"/>
  <c r="D13" i="35"/>
  <c r="G13" i="35" s="1"/>
  <c r="D14" i="35"/>
  <c r="G14" i="35" s="1"/>
  <c r="D15" i="35"/>
  <c r="G15" i="35" s="1"/>
  <c r="D16" i="35"/>
  <c r="G16" i="35" s="1"/>
  <c r="B17" i="35"/>
  <c r="C17" i="35"/>
  <c r="E17" i="35"/>
  <c r="F17" i="35"/>
  <c r="D18" i="35"/>
  <c r="G18" i="35" s="1"/>
  <c r="D19" i="35"/>
  <c r="G19" i="35" s="1"/>
  <c r="D20" i="35"/>
  <c r="G20" i="35" s="1"/>
  <c r="D21" i="35"/>
  <c r="G21" i="35" s="1"/>
  <c r="D22" i="35"/>
  <c r="G22" i="35" s="1"/>
  <c r="D23" i="35"/>
  <c r="G23" i="35" s="1"/>
  <c r="D24" i="35"/>
  <c r="G24" i="35" s="1"/>
  <c r="D25" i="35"/>
  <c r="G25" i="35" s="1"/>
  <c r="D26" i="35"/>
  <c r="G26" i="35" s="1"/>
  <c r="B27" i="35"/>
  <c r="C27" i="35"/>
  <c r="E27" i="35"/>
  <c r="F27" i="35"/>
  <c r="D28" i="35"/>
  <c r="G28" i="35" s="1"/>
  <c r="D29" i="35"/>
  <c r="G29" i="35" s="1"/>
  <c r="D30" i="35"/>
  <c r="G30" i="35" s="1"/>
  <c r="D31" i="35"/>
  <c r="G31" i="35" s="1"/>
  <c r="D32" i="35"/>
  <c r="G32" i="35" s="1"/>
  <c r="D33" i="35"/>
  <c r="G33" i="35" s="1"/>
  <c r="D34" i="35"/>
  <c r="G34" i="35" s="1"/>
  <c r="D35" i="35"/>
  <c r="G35" i="35" s="1"/>
  <c r="D36" i="35"/>
  <c r="G36" i="35" s="1"/>
  <c r="B37" i="35"/>
  <c r="C37" i="35"/>
  <c r="E37" i="35"/>
  <c r="F37" i="35"/>
  <c r="D38" i="35"/>
  <c r="G38" i="35" s="1"/>
  <c r="D39" i="35"/>
  <c r="G39" i="35" s="1"/>
  <c r="D40" i="35"/>
  <c r="G40" i="35" s="1"/>
  <c r="D41" i="35"/>
  <c r="G41" i="35" s="1"/>
  <c r="D42" i="35"/>
  <c r="G42" i="35" s="1"/>
  <c r="D43" i="35"/>
  <c r="G43" i="35" s="1"/>
  <c r="D44" i="35"/>
  <c r="G44" i="35" s="1"/>
  <c r="D45" i="35"/>
  <c r="G45" i="35" s="1"/>
  <c r="D46" i="35"/>
  <c r="G46" i="35" s="1"/>
  <c r="B47" i="35"/>
  <c r="D47" i="35" s="1"/>
  <c r="C47" i="35"/>
  <c r="E47" i="35"/>
  <c r="F47" i="35"/>
  <c r="D48" i="35"/>
  <c r="G48" i="35" s="1"/>
  <c r="D49" i="35"/>
  <c r="G49" i="35"/>
  <c r="D50" i="35"/>
  <c r="G50" i="35" s="1"/>
  <c r="D51" i="35"/>
  <c r="G51" i="35" s="1"/>
  <c r="D52" i="35"/>
  <c r="G52" i="35" s="1"/>
  <c r="D53" i="35"/>
  <c r="G53" i="35" s="1"/>
  <c r="D54" i="35"/>
  <c r="G54" i="35" s="1"/>
  <c r="D55" i="35"/>
  <c r="G55" i="35" s="1"/>
  <c r="D56" i="35"/>
  <c r="G56" i="35" s="1"/>
  <c r="B57" i="35"/>
  <c r="C57" i="35"/>
  <c r="E57" i="35"/>
  <c r="F57" i="35"/>
  <c r="D58" i="35"/>
  <c r="G58" i="35" s="1"/>
  <c r="D59" i="35"/>
  <c r="G59" i="35" s="1"/>
  <c r="D60" i="35"/>
  <c r="G60" i="35" s="1"/>
  <c r="B61" i="35"/>
  <c r="C61" i="35"/>
  <c r="E61" i="35"/>
  <c r="F61" i="35"/>
  <c r="D62" i="35"/>
  <c r="G62" i="35" s="1"/>
  <c r="D63" i="35"/>
  <c r="G63" i="35" s="1"/>
  <c r="D64" i="35"/>
  <c r="G64" i="35" s="1"/>
  <c r="D65" i="35"/>
  <c r="G65" i="35" s="1"/>
  <c r="D66" i="35"/>
  <c r="G66" i="35" s="1"/>
  <c r="D67" i="35"/>
  <c r="G67" i="35" s="1"/>
  <c r="D68" i="35"/>
  <c r="G68" i="35" s="1"/>
  <c r="B69" i="35"/>
  <c r="C69" i="35"/>
  <c r="E69" i="35"/>
  <c r="F69" i="35"/>
  <c r="D70" i="35"/>
  <c r="G70" i="35" s="1"/>
  <c r="D71" i="35"/>
  <c r="G71" i="35"/>
  <c r="D72" i="35"/>
  <c r="G72" i="35" s="1"/>
  <c r="B73" i="35"/>
  <c r="D73" i="35" s="1"/>
  <c r="C73" i="35"/>
  <c r="E73" i="35"/>
  <c r="F73" i="35"/>
  <c r="D74" i="35"/>
  <c r="G74" i="35" s="1"/>
  <c r="D75" i="35"/>
  <c r="G75" i="35" s="1"/>
  <c r="D76" i="35"/>
  <c r="G76" i="35" s="1"/>
  <c r="D77" i="35"/>
  <c r="G77" i="35" s="1"/>
  <c r="D78" i="35"/>
  <c r="G78" i="35" s="1"/>
  <c r="D79" i="35"/>
  <c r="G79" i="35" s="1"/>
  <c r="D80" i="35"/>
  <c r="G80" i="35" s="1"/>
  <c r="D48" i="34"/>
  <c r="F48" i="34"/>
  <c r="G48" i="34"/>
  <c r="C48" i="34"/>
  <c r="C42" i="34"/>
  <c r="D42" i="34"/>
  <c r="F42" i="34"/>
  <c r="G42" i="34"/>
  <c r="D29" i="34"/>
  <c r="C29" i="34"/>
  <c r="F29" i="34"/>
  <c r="G29" i="34"/>
  <c r="H31" i="34"/>
  <c r="H32" i="34"/>
  <c r="H34" i="34"/>
  <c r="H35" i="34"/>
  <c r="H37" i="34"/>
  <c r="H38" i="34"/>
  <c r="H39" i="34"/>
  <c r="H40" i="34"/>
  <c r="H43" i="34"/>
  <c r="H44" i="34"/>
  <c r="H45" i="34"/>
  <c r="H46" i="34"/>
  <c r="H49" i="34"/>
  <c r="H48" i="34" s="1"/>
  <c r="E31" i="34"/>
  <c r="E32" i="34"/>
  <c r="E34" i="34"/>
  <c r="E35" i="34"/>
  <c r="E37" i="34"/>
  <c r="E38" i="34"/>
  <c r="E39" i="34"/>
  <c r="E40" i="34"/>
  <c r="E43" i="34"/>
  <c r="E44" i="34"/>
  <c r="E45" i="34"/>
  <c r="E46" i="34"/>
  <c r="E49" i="34"/>
  <c r="E48" i="34" s="1"/>
  <c r="H30" i="34"/>
  <c r="E30" i="34"/>
  <c r="G24" i="34"/>
  <c r="H25" i="34" s="1"/>
  <c r="F24" i="34"/>
  <c r="D6" i="21" s="1"/>
  <c r="E6" i="21" s="1"/>
  <c r="D24" i="34"/>
  <c r="C24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9" i="34"/>
  <c r="F27" i="6"/>
  <c r="G27" i="6" s="1"/>
  <c r="F28" i="6"/>
  <c r="G28" i="6" s="1"/>
  <c r="F26" i="6"/>
  <c r="G26" i="6" s="1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 s="1"/>
  <c r="F12" i="6"/>
  <c r="G12" i="6" s="1"/>
  <c r="F13" i="6"/>
  <c r="G13" i="6" s="1"/>
  <c r="F14" i="6"/>
  <c r="G14" i="6" s="1"/>
  <c r="F15" i="6"/>
  <c r="G15" i="6" s="1"/>
  <c r="F16" i="6"/>
  <c r="G16" i="6" s="1"/>
  <c r="F17" i="6"/>
  <c r="G17" i="6" s="1"/>
  <c r="F11" i="6"/>
  <c r="G11" i="6" s="1"/>
  <c r="B18" i="2"/>
  <c r="C81" i="35" l="1"/>
  <c r="G40" i="43"/>
  <c r="G40" i="42"/>
  <c r="H36" i="34"/>
  <c r="G20" i="43"/>
  <c r="G10" i="43"/>
  <c r="D57" i="35"/>
  <c r="G57" i="35" s="1"/>
  <c r="D27" i="35"/>
  <c r="G27" i="35" s="1"/>
  <c r="F81" i="35"/>
  <c r="E81" i="35"/>
  <c r="C7" i="24" s="1"/>
  <c r="D7" i="24" s="1"/>
  <c r="G12" i="38"/>
  <c r="D31" i="38"/>
  <c r="D37" i="35"/>
  <c r="G37" i="35" s="1"/>
  <c r="D69" i="35"/>
  <c r="G69" i="35" s="1"/>
  <c r="D9" i="35"/>
  <c r="G9" i="35" s="1"/>
  <c r="B45" i="43"/>
  <c r="D45" i="43" s="1"/>
  <c r="D17" i="35"/>
  <c r="G17" i="35" s="1"/>
  <c r="G9" i="38"/>
  <c r="D15" i="44"/>
  <c r="G15" i="44" s="1"/>
  <c r="G47" i="35"/>
  <c r="D61" i="35"/>
  <c r="G61" i="35" s="1"/>
  <c r="G41" i="43"/>
  <c r="G22" i="43"/>
  <c r="G29" i="43"/>
  <c r="D24" i="45"/>
  <c r="G24" i="45" s="1"/>
  <c r="G10" i="45"/>
  <c r="G10" i="44"/>
  <c r="B81" i="35"/>
  <c r="G73" i="35"/>
  <c r="D51" i="34"/>
  <c r="G51" i="34"/>
  <c r="F51" i="34"/>
  <c r="H42" i="34"/>
  <c r="H33" i="34"/>
  <c r="E36" i="34"/>
  <c r="E33" i="34"/>
  <c r="C51" i="34"/>
  <c r="H24" i="34"/>
  <c r="E42" i="34"/>
  <c r="E24" i="34"/>
  <c r="H52" i="34" l="1"/>
  <c r="H29" i="34"/>
  <c r="H51" i="34" s="1"/>
  <c r="E29" i="34"/>
  <c r="E51" i="34" s="1"/>
  <c r="C39" i="24"/>
  <c r="G31" i="38"/>
  <c r="G45" i="43"/>
  <c r="D81" i="35"/>
  <c r="G81" i="35" s="1"/>
  <c r="F15" i="37"/>
  <c r="E15" i="37"/>
  <c r="C15" i="37"/>
  <c r="B15" i="37"/>
  <c r="D13" i="37"/>
  <c r="D12" i="37"/>
  <c r="D11" i="37"/>
  <c r="D10" i="37"/>
  <c r="D9" i="37"/>
  <c r="D9" i="21"/>
  <c r="D17" i="21"/>
  <c r="F29" i="7"/>
  <c r="E29" i="7"/>
  <c r="F24" i="7"/>
  <c r="E24" i="7"/>
  <c r="F35" i="7"/>
  <c r="F15" i="7"/>
  <c r="E15" i="7"/>
  <c r="F10" i="7"/>
  <c r="E10" i="7"/>
  <c r="E21" i="7" s="1"/>
  <c r="E19" i="6"/>
  <c r="D19" i="6"/>
  <c r="C19" i="6"/>
  <c r="E10" i="6"/>
  <c r="D10" i="6"/>
  <c r="C10" i="6"/>
  <c r="C60" i="5"/>
  <c r="B60" i="5"/>
  <c r="C53" i="5"/>
  <c r="B53" i="5"/>
  <c r="C48" i="5"/>
  <c r="B48" i="5"/>
  <c r="C39" i="5"/>
  <c r="B39" i="5"/>
  <c r="C29" i="5"/>
  <c r="B29" i="5"/>
  <c r="B28" i="5" s="1"/>
  <c r="C17" i="5"/>
  <c r="B17" i="5"/>
  <c r="C8" i="5"/>
  <c r="B8" i="5"/>
  <c r="F21" i="7" l="1"/>
  <c r="B47" i="5"/>
  <c r="F10" i="6"/>
  <c r="H10" i="6" s="1"/>
  <c r="F19" i="6"/>
  <c r="C7" i="5"/>
  <c r="D8" i="6"/>
  <c r="C47" i="5"/>
  <c r="B7" i="5"/>
  <c r="G10" i="37"/>
  <c r="G11" i="37"/>
  <c r="C28" i="5"/>
  <c r="D23" i="21"/>
  <c r="G12" i="37"/>
  <c r="G13" i="37"/>
  <c r="E8" i="6"/>
  <c r="G9" i="37"/>
  <c r="D15" i="37"/>
  <c r="E35" i="7"/>
  <c r="E39" i="7" s="1"/>
  <c r="F39" i="7"/>
  <c r="C8" i="6"/>
  <c r="F8" i="6" l="1"/>
  <c r="G10" i="6"/>
  <c r="G19" i="6"/>
  <c r="G15" i="37"/>
  <c r="F32" i="3"/>
  <c r="F31" i="3"/>
  <c r="F30" i="3"/>
  <c r="F29" i="3"/>
  <c r="E28" i="3"/>
  <c r="D28" i="3"/>
  <c r="C28" i="3"/>
  <c r="B28" i="3"/>
  <c r="F26" i="3"/>
  <c r="F25" i="3"/>
  <c r="E23" i="3"/>
  <c r="D23" i="3"/>
  <c r="C23" i="3"/>
  <c r="F19" i="3"/>
  <c r="F18" i="3"/>
  <c r="F17" i="3"/>
  <c r="E15" i="3"/>
  <c r="D15" i="3"/>
  <c r="C15" i="3"/>
  <c r="B15" i="3"/>
  <c r="F13" i="3"/>
  <c r="F12" i="3"/>
  <c r="F11" i="3"/>
  <c r="E10" i="3"/>
  <c r="D10" i="3"/>
  <c r="C10" i="3"/>
  <c r="B10" i="3"/>
  <c r="E21" i="3" l="1"/>
  <c r="G8" i="6"/>
  <c r="F10" i="3"/>
  <c r="D21" i="3"/>
  <c r="D34" i="3" s="1"/>
  <c r="D36" i="3" s="1"/>
  <c r="E34" i="3"/>
  <c r="B21" i="3"/>
  <c r="F28" i="3"/>
  <c r="C21" i="3"/>
  <c r="C34" i="3" s="1"/>
  <c r="C36" i="3" s="1"/>
  <c r="F15" i="3"/>
  <c r="F21" i="3" l="1"/>
  <c r="D51" i="23"/>
  <c r="D61" i="23" s="1"/>
  <c r="C51" i="23"/>
  <c r="C61" i="23" s="1"/>
  <c r="D44" i="23"/>
  <c r="C44" i="23"/>
  <c r="D40" i="23"/>
  <c r="C40" i="23"/>
  <c r="D20" i="23"/>
  <c r="C20" i="23"/>
  <c r="D8" i="23"/>
  <c r="C8" i="23"/>
  <c r="C48" i="23" l="1"/>
  <c r="D48" i="23"/>
  <c r="D37" i="23"/>
  <c r="D63" i="23" s="1"/>
  <c r="D66" i="23" s="1"/>
  <c r="C37" i="23"/>
  <c r="C63" i="23" s="1"/>
  <c r="C66" i="23" s="1"/>
  <c r="D61" i="1" l="1"/>
  <c r="C61" i="1"/>
  <c r="D54" i="1"/>
  <c r="C54" i="1"/>
  <c r="D48" i="1"/>
  <c r="C48" i="1"/>
  <c r="D44" i="1"/>
  <c r="C44" i="1"/>
  <c r="D34" i="1"/>
  <c r="C34" i="1"/>
  <c r="D30" i="1"/>
  <c r="C30" i="1"/>
  <c r="D20" i="1"/>
  <c r="C20" i="1"/>
  <c r="D17" i="1"/>
  <c r="C17" i="1"/>
  <c r="C8" i="1"/>
  <c r="D27" i="1" l="1"/>
  <c r="C27" i="1"/>
  <c r="E23" i="21" s="1"/>
  <c r="D64" i="1"/>
  <c r="C64" i="1"/>
  <c r="D66" i="1" l="1"/>
  <c r="E67" i="1" s="1"/>
  <c r="C66" i="1"/>
  <c r="E66" i="1" s="1"/>
  <c r="D39" i="24"/>
  <c r="F46" i="2"/>
  <c r="E46" i="2"/>
  <c r="F40" i="2"/>
  <c r="E40" i="2"/>
  <c r="F36" i="2"/>
  <c r="E36" i="2"/>
  <c r="C31" i="2"/>
  <c r="F31" i="2"/>
  <c r="E31" i="2"/>
  <c r="B31" i="2"/>
  <c r="H19" i="6" s="1"/>
  <c r="F18" i="2"/>
  <c r="E18" i="2"/>
  <c r="C18" i="2"/>
  <c r="F24" i="3" l="1"/>
  <c r="F23" i="3" s="1"/>
  <c r="F34" i="3" s="1"/>
  <c r="B23" i="3"/>
  <c r="B34" i="3" s="1"/>
  <c r="B36" i="3" s="1"/>
  <c r="E33" i="2"/>
  <c r="G39" i="7" s="1"/>
  <c r="E50" i="2"/>
  <c r="F33" i="2"/>
  <c r="C33" i="2"/>
  <c r="B33" i="2"/>
  <c r="H8" i="6" s="1"/>
  <c r="F50" i="2"/>
  <c r="E52" i="2" l="1"/>
  <c r="E36" i="3"/>
  <c r="F36" i="3"/>
  <c r="F52" i="2"/>
  <c r="G53" i="2" s="1"/>
  <c r="G52" i="2"/>
</calcChain>
</file>

<file path=xl/comments1.xml><?xml version="1.0" encoding="utf-8"?>
<comments xmlns="http://schemas.openxmlformats.org/spreadsheetml/2006/main">
  <authors>
    <author>Claudia</author>
  </authors>
  <commentList>
    <comment ref="C66" authorId="0" shapeId="0">
      <text>
        <r>
          <rPr>
            <b/>
            <sz val="9"/>
            <color indexed="81"/>
            <rFont val="Tahoma"/>
            <family val="2"/>
          </rPr>
          <t>EVALUACIÓN:
VERIFICAR QUE COINCIDAN LOS MONTOS CON LO REPORTADO EN EL FORMATO ETCA-I-01 EN CADA EJERCICIO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Claudia</author>
  </authors>
  <commentList>
    <comment ref="B34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</text>
    </comment>
  </commentList>
</comments>
</file>

<file path=xl/comments3.xml><?xml version="1.0" encoding="utf-8"?>
<comments xmlns="http://schemas.openxmlformats.org/spreadsheetml/2006/main">
  <authors>
    <author>Claudia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</text>
    </comment>
  </commentList>
</comments>
</file>

<file path=xl/comments4.xml><?xml version="1.0" encoding="utf-8"?>
<comments xmlns="http://schemas.openxmlformats.org/spreadsheetml/2006/main">
  <authors>
    <author>Claudia</author>
  </authors>
  <commentList>
    <comment ref="F39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TOTAL DE PASIVO</t>
        </r>
      </text>
    </comment>
  </commentList>
</comments>
</file>

<file path=xl/comments5.xml><?xml version="1.0" encoding="utf-8"?>
<comments xmlns="http://schemas.openxmlformats.org/spreadsheetml/2006/main">
  <authors>
    <author>Claudia</author>
  </authors>
  <commentList>
    <comment ref="G25" authorId="0" shapeId="0">
      <text>
        <r>
          <rPr>
            <b/>
            <sz val="9"/>
            <color indexed="81"/>
            <rFont val="Tahoma"/>
            <family val="2"/>
          </rPr>
          <t xml:space="preserve">Evaluación:
</t>
        </r>
        <r>
          <rPr>
            <sz val="9"/>
            <color indexed="81"/>
            <rFont val="Tahoma"/>
            <family val="2"/>
          </rPr>
          <t xml:space="preserve">Total Ingreso Recaudado Anual - Total Ingreso Estimado Anual
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Evaluación:
Total Ingreso Recaudado Anual - Total Ingreso Estimado Anual</t>
        </r>
      </text>
    </comment>
  </commentList>
</comments>
</file>

<file path=xl/comments6.xml><?xml version="1.0" encoding="utf-8"?>
<comments xmlns="http://schemas.openxmlformats.org/spreadsheetml/2006/main">
  <authors>
    <author>Claudia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ETCA-II-10 EN EL TOTAL DE LA COLUMNA DE TOTAL DE INGRESOS DEVENGADO ANUAL (4)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ETCA-I-02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ETCA-I-02 EN EL MISMO RUBRO</t>
        </r>
      </text>
    </comment>
  </commentList>
</comments>
</file>

<file path=xl/comments7.xml><?xml version="1.0" encoding="utf-8"?>
<comments xmlns="http://schemas.openxmlformats.org/spreadsheetml/2006/main">
  <authors>
    <author>Claudia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ETCA-II-11 EN EL TOTAL DE LA COLUMNA DE EGRESOS DEVENGADO ANUAL (4)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 xml:space="preserve">EVALUACIÓN:
VERIFICA QUE COINCIDAN LAS CANTIDADES  DE ESTIMACIONES, DEPRECIACIONES... CON LO REPORTADO EN EL FORMATO ETCA-I-02 EN EL MISMO RUBRO
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DEL TOTAL GASTO CONTABLE CON LO REPORTADO EN EL FORMATO ETCA-I-02 EN EL TOTAL DE GASTOS Y OTRAS PÉRDIDAS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<sst xmlns="http://schemas.openxmlformats.org/spreadsheetml/2006/main" count="1335" uniqueCount="763">
  <si>
    <t>Estado de Actividades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</si>
  <si>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</si>
  <si>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</si>
  <si>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</si>
  <si>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</si>
  <si>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</si>
  <si>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</si>
  <si>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</si>
  <si>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</si>
  <si>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</si>
  <si>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</si>
  <si>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</si>
  <si>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</si>
  <si>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</si>
  <si>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</si>
  <si>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</si>
  <si>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</si>
  <si>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</si>
  <si>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</si>
  <si>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</si>
  <si>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</si>
  <si>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</si>
  <si>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</si>
  <si>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</si>
  <si>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</si>
  <si>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</si>
  <si>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</si>
  <si>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</si>
  <si>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</si>
  <si>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</si>
  <si>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</si>
  <si>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</si>
  <si>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</si>
  <si>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</si>
  <si>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</si>
  <si>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</si>
  <si>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</si>
  <si>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</si>
  <si>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</si>
  <si>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</si>
  <si>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</si>
  <si>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</si>
  <si>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</si>
  <si>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</si>
  <si>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</si>
  <si>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</si>
  <si>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</si>
  <si>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</si>
  <si>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</si>
  <si>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</si>
  <si>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</si>
  <si>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</si>
  <si>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</si>
  <si>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</si>
  <si>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</si>
  <si>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</si>
  <si>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</si>
  <si>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</si>
  <si>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</si>
  <si>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</si>
  <si>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</si>
  <si>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</si>
  <si>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</si>
  <si>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</si>
  <si>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</si>
  <si>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</si>
  <si>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</si>
  <si>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</si>
  <si>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</si>
  <si>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</si>
  <si>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</si>
  <si>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</si>
  <si>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</si>
  <si>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</si>
  <si>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</si>
  <si>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</si>
  <si>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</si>
  <si>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</si>
  <si>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</si>
  <si>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</si>
  <si>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</si>
  <si>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Deuda Pública a Largo Plazo</t>
  </si>
  <si>
    <t>Bienes Inmuebles, Infraestructura y Construcciones en Proceso</t>
  </si>
  <si>
    <t>Pasivos Diferidos a Largo Plazo</t>
  </si>
  <si>
    <t>Fondos y Bienes de Terceros en Garantía y/o en Administración a Largo Plazo</t>
  </si>
  <si>
    <t>Bienes Muebles</t>
  </si>
  <si>
    <t>Activos Intangibles</t>
  </si>
  <si>
    <t>Provisiones a Largo Plazo</t>
  </si>
  <si>
    <t>Depreciación, Deterioro y Amortización Acumulada de Bienes</t>
  </si>
  <si>
    <t>Activos Diferidos</t>
  </si>
  <si>
    <t>Total de Pasivos No Circulantes</t>
  </si>
  <si>
    <t>Estimación por Pérdida o Deterioro de Activos no Circulantes</t>
  </si>
  <si>
    <t>Total de Pasivo</t>
  </si>
  <si>
    <t>Otros Activos no Circulantes</t>
  </si>
  <si>
    <t>Hacienda Pública/Patrimonio Contribuido</t>
  </si>
  <si>
    <t>Total de Activos No Circulantes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</si>
  <si>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</si>
  <si>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</si>
  <si>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</si>
  <si>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</si>
  <si>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</si>
  <si>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</si>
  <si>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</si>
  <si>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</si>
  <si>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</si>
  <si>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</si>
  <si>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</si>
  <si>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</si>
  <si>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Flujo de Efectivo</t>
  </si>
  <si>
    <t>Estado de Variación en la Hacienda Pública</t>
  </si>
  <si>
    <t>Concepto</t>
  </si>
  <si>
    <t>Hacienda Pública / Patrimonio Contribuido</t>
  </si>
  <si>
    <t>Hacienda Pública / Patrimonio Generado de Ejercicio Anteriores</t>
  </si>
  <si>
    <t>Hacienda Pública / Patrimonio Generado del Ejercicio</t>
  </si>
  <si>
    <t>Ajustes por Cambios de Valor</t>
  </si>
  <si>
    <t>Total</t>
  </si>
  <si>
    <t>Patrimonio Neto Inicial Ajustado del Ejercicio</t>
  </si>
  <si>
    <t>Variaciones de la Hacienda Pública / Patrimonio Neto del Ejercicio</t>
  </si>
  <si>
    <t>(PESOS)</t>
  </si>
  <si>
    <t>Estado de Cambios en la Situación Financiera</t>
  </si>
  <si>
    <t>Origen</t>
  </si>
  <si>
    <t>Aplicación</t>
  </si>
  <si>
    <t>Activo</t>
  </si>
  <si>
    <t>Inventario</t>
  </si>
  <si>
    <t>Pasivo</t>
  </si>
  <si>
    <t>HACIENDA PUBLICA/PATRIMONIO</t>
  </si>
  <si>
    <t>Excesos o Insuficiencia en la Actualización de la Hacienda Pública/Patrimonio</t>
  </si>
  <si>
    <t>Estado Analítico del Activo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</si>
  <si>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</si>
  <si>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</si>
  <si>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</si>
  <si>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</si>
  <si>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</si>
  <si>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</si>
  <si>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</si>
  <si>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</si>
  <si>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</si>
  <si>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</si>
  <si>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</si>
  <si>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</si>
  <si>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</si>
  <si>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</si>
  <si>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</si>
  <si>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</si>
  <si>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</si>
  <si>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</si>
  <si>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</si>
  <si>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</si>
  <si>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Estado Analítico de Ingresos</t>
  </si>
  <si>
    <t>Rubros de los Ingresos</t>
  </si>
  <si>
    <t>(3= 1 +2)</t>
  </si>
  <si>
    <t>Corriente</t>
  </si>
  <si>
    <t>Capital</t>
  </si>
  <si>
    <t>Estado Analítico del Ejercicio Presupuesto de Egresos</t>
  </si>
  <si>
    <t>Ampliaciones/ (Reducciones)</t>
  </si>
  <si>
    <t>(3=1+2)</t>
  </si>
  <si>
    <t>Transferencias, Asignaciones, Subsidios y Otras Ayudas</t>
  </si>
  <si>
    <t>Bienes Muebles, Inmuebles e Intangibles</t>
  </si>
  <si>
    <t>Deuda Pública</t>
  </si>
  <si>
    <t>Total del Gasto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</si>
  <si>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</si>
  <si>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t>Sistema Estatal de Evaluación</t>
  </si>
  <si>
    <t>Por Partida del Gasto</t>
  </si>
  <si>
    <t>Servicios personales</t>
  </si>
  <si>
    <t>Remuneraciones al personal de carácter permanente</t>
  </si>
  <si>
    <t>Sueldo base al personal permanente</t>
  </si>
  <si>
    <t>Sueldos</t>
  </si>
  <si>
    <t>Riesgo laboral</t>
  </si>
  <si>
    <t>Ayuda para habitación</t>
  </si>
  <si>
    <t>Prima por riesgo laboral</t>
  </si>
  <si>
    <t>Ayuda para energía eláctrica</t>
  </si>
  <si>
    <t>Honorarios asimilables a salarios</t>
  </si>
  <si>
    <t xml:space="preserve">Honorarios   </t>
  </si>
  <si>
    <t>Sueldos base al personal eventual</t>
  </si>
  <si>
    <t>Remuneraciones adicionales y especiales</t>
  </si>
  <si>
    <t>Primas por años de servicios efectivos prestados</t>
  </si>
  <si>
    <t>Primas y acreditaciones por años de servicio efectivos prestados al personal</t>
  </si>
  <si>
    <t>Primas de vacaciones, dominical y gratificación de fin de año</t>
  </si>
  <si>
    <t>Prima vacacional</t>
  </si>
  <si>
    <t>Gratificación por fin de año</t>
  </si>
  <si>
    <t>Compensación por ajuste de calendario</t>
  </si>
  <si>
    <t>Compensación por bono navideño</t>
  </si>
  <si>
    <t>Compensaciones</t>
  </si>
  <si>
    <t>Estímulos al personal de confianza</t>
  </si>
  <si>
    <t>No</t>
  </si>
  <si>
    <t>Formato</t>
  </si>
  <si>
    <t>Informe sobre Pasivos Contingentes</t>
  </si>
  <si>
    <t>Notas a los Estados Financieros</t>
  </si>
  <si>
    <t>Endeudamiento Neto</t>
  </si>
  <si>
    <t>Interéses de la Deuda</t>
  </si>
  <si>
    <t>Descripción</t>
  </si>
  <si>
    <t>I.- Información Contable</t>
  </si>
  <si>
    <t>II.- Información Presupuestaria</t>
  </si>
  <si>
    <t>III.- Información Programática</t>
  </si>
  <si>
    <t>La información complementaria para generar las cuentas nacionales y atender otros requerimientos</t>
  </si>
  <si>
    <t>provenientes de Organismos Internacionales de los que México es miembro.</t>
  </si>
  <si>
    <t>Artículos del 44 al 59</t>
  </si>
  <si>
    <t>Devengado</t>
  </si>
  <si>
    <t xml:space="preserve">     Total de Pasivos Circulantes</t>
  </si>
  <si>
    <t xml:space="preserve">     Total de Activos Circulantes</t>
  </si>
  <si>
    <t>Cargos del Periodo
2</t>
  </si>
  <si>
    <t>Abonos del Periodo
3</t>
  </si>
  <si>
    <t>Variación del Periodo
(4-1)</t>
  </si>
  <si>
    <t>Saldo
Inicial
1</t>
  </si>
  <si>
    <t>Saldo
Final
4 (1+2-3)</t>
  </si>
  <si>
    <t>(1)</t>
  </si>
  <si>
    <t>(2)</t>
  </si>
  <si>
    <t>(4)</t>
  </si>
  <si>
    <t>(5)</t>
  </si>
  <si>
    <t>Contribuciones de Mejoras</t>
  </si>
  <si>
    <t>Productos</t>
  </si>
  <si>
    <t>Aprovechamientos</t>
  </si>
  <si>
    <t>Ingresos por Ventas de Bienes y Servicios</t>
  </si>
  <si>
    <t>Ingresos Derivados de Financiamientos</t>
  </si>
  <si>
    <t>Ingresos del Gobierno</t>
  </si>
  <si>
    <t>Ingresos de Organismos y  Empresas</t>
  </si>
  <si>
    <t>Cuotas y aportaciones de Seguridad Social</t>
  </si>
  <si>
    <t>Ingresos por ventas de Bienes y Servicios</t>
  </si>
  <si>
    <t>Ingresos  derivados de Financiamiento</t>
  </si>
  <si>
    <t>Ingresos Estimado Original  Anual</t>
  </si>
  <si>
    <t>Ingresos Modificado    Anual</t>
  </si>
  <si>
    <t>Ampliaciones y Reducciones           (+ ó -)</t>
  </si>
  <si>
    <t>Egresos Aprobado   Anual</t>
  </si>
  <si>
    <t>Egresos Modificado   Anual</t>
  </si>
  <si>
    <t>% Avance Anual</t>
  </si>
  <si>
    <t>Identificacion del crédito o Instrumento</t>
  </si>
  <si>
    <t>Contratacion / Colocación</t>
  </si>
  <si>
    <t>Amortización</t>
  </si>
  <si>
    <t>A</t>
  </si>
  <si>
    <t>B</t>
  </si>
  <si>
    <t>C=A-B</t>
  </si>
  <si>
    <t>Créditos Bancarios</t>
  </si>
  <si>
    <t>Total Créditos Bancarios</t>
  </si>
  <si>
    <t>Otros Instrumentos de Deuda</t>
  </si>
  <si>
    <t>Total Otros Instrumentos de Deuda</t>
  </si>
  <si>
    <t>TOTAL</t>
  </si>
  <si>
    <t>Pagado</t>
  </si>
  <si>
    <t>Total de Interéses Créditos Bancarios</t>
  </si>
  <si>
    <t>Total Intereses Otros Instrumentos de Deuda</t>
  </si>
  <si>
    <t>III. Balance Presupuestario (Superávit o Déficit)</t>
  </si>
  <si>
    <t>IV. Interéses, Comisiones y Gastos de la Deuda</t>
  </si>
  <si>
    <t>A. Financiamiento</t>
  </si>
  <si>
    <t>B. Amortización de la Deuda</t>
  </si>
  <si>
    <t>C. Endeudamiento o Desendeudamiento   (C=A-B)</t>
  </si>
  <si>
    <t>III. Balance Presupuestario (Superávit o Déficit)  (III= I-II)</t>
  </si>
  <si>
    <t>V. Balance Primario (superávit o Déficit)   (V= III-IV)</t>
  </si>
  <si>
    <t>1. Ingresos Presupuestarios</t>
  </si>
  <si>
    <t>(MAS)</t>
  </si>
  <si>
    <t>2.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</si>
  <si>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</si>
  <si>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</si>
  <si>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</si>
  <si>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</si>
  <si>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</si>
  <si>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Productos de capital</t>
  </si>
  <si>
    <t>Aprovechamientos de capital</t>
  </si>
  <si>
    <t>Ingresos derivados de financiamientos</t>
  </si>
  <si>
    <t>Otros Ingresos presupuestarios no contables</t>
  </si>
  <si>
    <t>4. Ingresos Contables  (4=  1  +  2  -  3 )</t>
  </si>
  <si>
    <t>(MENOS)</t>
  </si>
  <si>
    <t>Efectivo y Equivalentes al Efectivo al Inicio del Ejercicio</t>
  </si>
  <si>
    <t>Efectivo y Equivalentes al Efectivo al Final del Ejercicio</t>
  </si>
  <si>
    <t>Conciliacion entre los Ingresos Presupuestarios y Contables</t>
  </si>
  <si>
    <t>Conciliacion entre los Egresos Presupuestarios y los Gastos Contables</t>
  </si>
  <si>
    <t>1. Total de Egresos Presupuestarios</t>
  </si>
  <si>
    <t xml:space="preserve">2. Egresos Presupuestarios no contables </t>
  </si>
  <si>
    <t>3. Gastos contables no presupuestarios</t>
  </si>
  <si>
    <t>3. Ingresos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</si>
  <si>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</si>
  <si>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</si>
  <si>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</si>
  <si>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</si>
  <si>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</si>
  <si>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</si>
  <si>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Arctivos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</si>
  <si>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</si>
  <si>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</si>
  <si>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</si>
  <si>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</si>
  <si>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</si>
  <si>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</si>
  <si>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</si>
  <si>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Armonización de la deuda pública</t>
  </si>
  <si>
    <t>Adeudos de ejercicios fiscales anteriores (ADEFAS)</t>
  </si>
  <si>
    <t>Otros Egresos Presupuestales No Contables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</si>
  <si>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</si>
  <si>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</si>
  <si>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</si>
  <si>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</si>
  <si>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</si>
  <si>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</si>
  <si>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 (4=  1  -  2  +  3 )</t>
  </si>
  <si>
    <t>(pesos)</t>
  </si>
  <si>
    <t xml:space="preserve">Ley General de Contabilidad Gubernamental </t>
  </si>
  <si>
    <t>Subsecretaria de Planeación del Desarrollo</t>
  </si>
  <si>
    <t>Dirección General de Planeación y Evaluación</t>
  </si>
  <si>
    <t>INFORME SOBRE PASIVOS CONTINGENTES:  Informar las obligaciones que tienen su origen en  hechos específicos e independientes del pasado que en el futuro pueden ocurrir o no, y de acuerdo con lo que acontezca, desaparecen o se convierten en pasivos reales por ejemplo, juicios, garantías, avales, costos de planes de pensiones, juvilaciones, etc.</t>
  </si>
  <si>
    <t>A Largo Plazo</t>
  </si>
  <si>
    <t>A Mediano Plazo</t>
  </si>
  <si>
    <t>A Corto Plazo</t>
  </si>
  <si>
    <t xml:space="preserve">Flujos de Efectivo de las Actividades de Operación </t>
  </si>
  <si>
    <t>Contribuciones de mejoras</t>
  </si>
  <si>
    <t>Productos de Tipo Corriente</t>
  </si>
  <si>
    <t>Transferencias, Asignaciones y Subsidios y Otras Ayudas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</si>
  <si>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</si>
  <si>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</si>
  <si>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</si>
  <si>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</si>
  <si>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</si>
  <si>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</si>
  <si>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</si>
  <si>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</si>
  <si>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</si>
  <si>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</si>
  <si>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</si>
  <si>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Interno</t>
  </si>
  <si>
    <t>Externo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</si>
  <si>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</si>
  <si>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</si>
  <si>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</si>
  <si>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</si>
  <si>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Relación de Cuentas Bancarias Productivas Específicas</t>
  </si>
  <si>
    <t>Datos de la Cuenta Bancaria</t>
  </si>
  <si>
    <t>Institución Bancaria</t>
  </si>
  <si>
    <t>Fondo, Programa o Convenio</t>
  </si>
  <si>
    <t>Número de Cuenta</t>
  </si>
  <si>
    <t>Código</t>
  </si>
  <si>
    <t>Descripción del Bien</t>
  </si>
  <si>
    <t>Subejercicio</t>
  </si>
  <si>
    <t>Gasto por Proyectos de Inversión</t>
  </si>
  <si>
    <t>Clasificación por Objeto del Gasto (Capítulo y Concepto)</t>
  </si>
  <si>
    <t>Clasificación Económica (por Tipo de Gasto)</t>
  </si>
  <si>
    <t>Gasto Corriente</t>
  </si>
  <si>
    <t>Gasto de Capital</t>
  </si>
  <si>
    <t>Amortización del la Deuda y Disminución de Pasivos</t>
  </si>
  <si>
    <t>Unidad Administrativa 1</t>
  </si>
  <si>
    <t>Unidad Administrativa 2</t>
  </si>
  <si>
    <t>Unidad Administrativa 3</t>
  </si>
  <si>
    <t>Unidad Administrativa 4</t>
  </si>
  <si>
    <t>Unidad Administrativa 5</t>
  </si>
  <si>
    <t>Unidad Administrativa 6</t>
  </si>
  <si>
    <t>Unidad Administrativa 7</t>
  </si>
  <si>
    <t>Unidad Administrativa 8</t>
  </si>
  <si>
    <t>Clasificación Administrativa (Por Unidad Administrativa)</t>
  </si>
  <si>
    <t>Estado de Situacion Financiera</t>
  </si>
  <si>
    <t>Clasificación Administrativa (Por Poderes)</t>
  </si>
  <si>
    <t>Poder Legislativo</t>
  </si>
  <si>
    <t>Poder Judicial</t>
  </si>
  <si>
    <t>Órganos Autónomos</t>
  </si>
  <si>
    <t>Clasificación Funcional (Finalidad y Función)</t>
  </si>
  <si>
    <t>Gobierno</t>
  </si>
  <si>
    <t>Legislación</t>
  </si>
  <si>
    <t>Justicia</t>
  </si>
  <si>
    <t>Relaciones Exteriores</t>
  </si>
  <si>
    <t>Coordinación de la Politica de Gobierno</t>
  </si>
  <si>
    <t>Asuntos Financieros y Hacendarios</t>
  </si>
  <si>
    <t>Seguridad Nacional</t>
  </si>
  <si>
    <t>Asuntos de Orden Público y Seguridad Interior</t>
  </si>
  <si>
    <t>Otros Servicios Generales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</si>
  <si>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</si>
  <si>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</si>
  <si>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</si>
  <si>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</si>
  <si>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</si>
  <si>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</si>
  <si>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</si>
  <si>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</si>
  <si>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</si>
  <si>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</si>
  <si>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</si>
  <si>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Transporte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</si>
  <si>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</si>
  <si>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</si>
  <si>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</si>
  <si>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</si>
  <si>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</si>
  <si>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</si>
  <si>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</si>
  <si>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</si>
  <si>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Poder Ejecutivo</t>
  </si>
  <si>
    <t>Minería, Manufacturas y Construcción</t>
  </si>
  <si>
    <t>Programas</t>
  </si>
  <si>
    <t>Gasto Por Categoría Programática</t>
  </si>
  <si>
    <t xml:space="preserve">   Subsidios:</t>
  </si>
  <si>
    <t>Sector Social y Privado o Estados y Municipios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</si>
  <si>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</si>
  <si>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</si>
  <si>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</si>
  <si>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</si>
  <si>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</si>
  <si>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</si>
  <si>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</si>
  <si>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</si>
  <si>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</si>
  <si>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</si>
  <si>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</si>
  <si>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</si>
  <si>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</si>
  <si>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</si>
  <si>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</si>
  <si>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</si>
  <si>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</si>
  <si>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</si>
  <si>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</si>
  <si>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</si>
  <si>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</si>
  <si>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</si>
  <si>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</si>
  <si>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</si>
  <si>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</si>
  <si>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Adeudos de Ejercicios Fiscales Anteriores</t>
  </si>
  <si>
    <t>Relación de Bienes que Componen su Patrimonio</t>
  </si>
  <si>
    <t xml:space="preserve">Estado de Variación en la Hacienda Pública </t>
  </si>
  <si>
    <t>Combustibles y Energía</t>
  </si>
  <si>
    <t>Comunicaciones</t>
  </si>
  <si>
    <t>Gastos por proyectos de Inversión</t>
  </si>
  <si>
    <t>GASTO DE INVERSION EJERCIDO:</t>
  </si>
  <si>
    <t xml:space="preserve">NOMBRE DEL PROYECTO </t>
  </si>
  <si>
    <t>Seguimiento y Evaluación de Indicadores de Proyectos y Procesos 
(Gasto por Categoría Programática, Metas y Programas; Análisis Programático-Presupuestal con Indicadores de Resultados</t>
  </si>
  <si>
    <r>
      <t>Transferencias, Asignaciones, Subsidios y Otras Ayudas</t>
    </r>
    <r>
      <rPr>
        <b/>
        <u/>
        <sz val="10"/>
        <color theme="1"/>
        <rFont val="Arial Narrow"/>
        <family val="2"/>
      </rPr>
      <t xml:space="preserve"> FEDERALES</t>
    </r>
  </si>
  <si>
    <r>
      <t xml:space="preserve">Transferencias, Asignaciones, Subsidios y Otras Ayudas </t>
    </r>
    <r>
      <rPr>
        <b/>
        <u/>
        <sz val="10"/>
        <color theme="1"/>
        <rFont val="Arial Narrow"/>
        <family val="2"/>
      </rPr>
      <t>ESTATALES</t>
    </r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</si>
  <si>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FEDERALES</t>
    </r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</si>
  <si>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ESTATALES</t>
    </r>
  </si>
  <si>
    <t xml:space="preserve">MONTO EROGADO </t>
  </si>
  <si>
    <t>*</t>
  </si>
  <si>
    <t>Segundo Informe Trimestral 2015</t>
  </si>
  <si>
    <t>BIENES MUEBLES</t>
  </si>
  <si>
    <t>BIENES INMUEBLES</t>
  </si>
  <si>
    <t xml:space="preserve">                Relación de esquemas bursátiles y de coberturas financieras</t>
  </si>
  <si>
    <t>Identificacion del  Instrumento</t>
  </si>
  <si>
    <t>Valor Actual</t>
  </si>
  <si>
    <t>Otros Instrumentos de Bursatilización</t>
  </si>
  <si>
    <t>C=A+B</t>
  </si>
  <si>
    <t xml:space="preserve">Total </t>
  </si>
  <si>
    <t xml:space="preserve">Total Otros Instrumentos </t>
  </si>
  <si>
    <t>Colocación</t>
  </si>
  <si>
    <t>Interés Ganados</t>
  </si>
  <si>
    <t>Relación de esquemas bursátiles y de coberturas financieras</t>
  </si>
  <si>
    <t>NOTA: se deberán incluir METALES PRECIOSOS en su caso.</t>
  </si>
  <si>
    <t>NOTA: la información de este formato es ACUMULADA.</t>
  </si>
  <si>
    <t>NOTA: La información de este formato es ACUMULADA</t>
  </si>
  <si>
    <t>Ingresos Devengado Anual</t>
  </si>
  <si>
    <t>Ingresos Recaudado    Anual</t>
  </si>
  <si>
    <t>Egresos Devengado     Anual</t>
  </si>
  <si>
    <t>Egresos Pagado     Anual</t>
  </si>
  <si>
    <t>IV.- Información Complementaria-Anexos</t>
  </si>
  <si>
    <t>Relación de Bienes Muebles e Inmuebles que Componen su Patrimonio</t>
  </si>
  <si>
    <t>TERRENOS</t>
  </si>
  <si>
    <t>EDIFICIOS</t>
  </si>
  <si>
    <t>Y DEMAS INMUEBLES</t>
  </si>
  <si>
    <t>Formatos</t>
  </si>
  <si>
    <t>Ya sean obras con Recurso Federal, Recurso Estatal e Ingresos Propios del ente Público.</t>
  </si>
  <si>
    <t>Son los gastos de consumo y/o de operación, el arrendamiento de la propiedad y las transferencias otorgadas a los otros componentes institucionales del sistema económico para financiar gastos de esas características.</t>
  </si>
  <si>
    <t>2. Gasto de Capital</t>
  </si>
  <si>
    <t>Son los gastos destinados a la inversión de capital y las transferencias a los otros componentes institucionales del sistema económico que se efectúan para financiar gastos de éstos con tal propósito.</t>
  </si>
  <si>
    <t>3. Amortización de la deuda y disminución de pasivos</t>
  </si>
  <si>
    <t>Comprende la amortización de la deuda adquirida y disminución de pasivos con el sector privado, público y externo.</t>
  </si>
  <si>
    <t>4. Pensiones y Jubilaciones</t>
  </si>
  <si>
    <t>Son los gastos destinados para el pago a pensionistas y jubilados o a sus familiares, que cubren los gobiernos Federal, Estatal y Municipal, o bien el Instituto de Seguridad Social correspondiente.</t>
  </si>
  <si>
    <t>Punto Adicionado DOF 30-09-2015</t>
  </si>
  <si>
    <t xml:space="preserve">5. Participaciones </t>
  </si>
  <si>
    <t>Son los gastos destinados a cubrir las participaciones para las entidades federativas y/o los municipios.</t>
  </si>
  <si>
    <t>2 Los egresos que se presentan son los egresos presupuestarios totales sin incluir los egresos por amortización. Los egresos del Gobierno de la Entidad Federativa corresponden a los del Poder Ejecutivo, Legislativo, Judicial y Órganos Autónomos 3 Para Ingresos se reportan los ingresos recaudados; para egresos se reportan los egresos pagados</t>
  </si>
  <si>
    <t>Pagado 3</t>
  </si>
  <si>
    <t>3 Para Ingresos se reportan los ingresos recaudados; para egresos se reportan los egresos pagados.</t>
  </si>
  <si>
    <t>Se deberán informar con todas las fuentes del recurso.</t>
  </si>
  <si>
    <t>Por Fuente de Financiamiento</t>
  </si>
  <si>
    <t>Estado Analitico de Ingresos</t>
  </si>
  <si>
    <t>(6= 5 - 1 )</t>
  </si>
  <si>
    <t xml:space="preserve">Impuestos </t>
  </si>
  <si>
    <t>( 6 = 3 - 4 )</t>
  </si>
  <si>
    <t>(7= 4/3)</t>
  </si>
  <si>
    <t xml:space="preserve">   Costo Financiero, Deuda o Apoyo a Deudores y Ahorradores de la Banca</t>
  </si>
  <si>
    <t>I. Ingresos Presupuestarios (I= 1 + 2 )</t>
  </si>
  <si>
    <t>II. Egresos Presupuestarios ( II= 3+4 )</t>
  </si>
  <si>
    <t>Estimado Original Anual</t>
  </si>
  <si>
    <t>1. Ingresos Gobierno del Estado 1</t>
  </si>
  <si>
    <t>2. Ingresos Sector Paraestatal  1</t>
  </si>
  <si>
    <t>3. Egresos del Gobierno de la Entidad Federativa 2</t>
  </si>
  <si>
    <t>4. Egresos  del Sector Paraestatal  2</t>
  </si>
  <si>
    <t>Valor en Libros</t>
  </si>
  <si>
    <t>Indicadores de Postura Fiscal</t>
  </si>
  <si>
    <t>Otros Orígenes de Financiamiento</t>
  </si>
  <si>
    <t>Hacienda Pública/Patrimonio</t>
  </si>
  <si>
    <t>Total de Activos</t>
  </si>
  <si>
    <t>Total de Pasivo y Hacienda Pública/Patrimonio</t>
  </si>
  <si>
    <t>Ingresos Excedentes 1</t>
  </si>
  <si>
    <t>Intereses de la Deuda</t>
  </si>
  <si>
    <t xml:space="preserve"> Sistema Estatal de Evaluación</t>
  </si>
  <si>
    <t>ETCA-I-01</t>
  </si>
  <si>
    <t>ETCA-I-02</t>
  </si>
  <si>
    <t>ETCA-I-03</t>
  </si>
  <si>
    <t>ETCA-I-04</t>
  </si>
  <si>
    <t>ETCA-I-05</t>
  </si>
  <si>
    <t>ETCA-I-06</t>
  </si>
  <si>
    <t>ETCA-I-07</t>
  </si>
  <si>
    <t>ETCA-II-10</t>
  </si>
  <si>
    <t>ETCA-II-11</t>
  </si>
  <si>
    <t>ETCA-II-12</t>
  </si>
  <si>
    <t>ETCA-III-14</t>
  </si>
  <si>
    <t>ETCA-IV-17</t>
  </si>
  <si>
    <t xml:space="preserve">TRIMESTRE: </t>
  </si>
  <si>
    <t xml:space="preserve">                                                                                    (PESOS)</t>
  </si>
  <si>
    <t xml:space="preserve">                                                        (PESOS)</t>
  </si>
  <si>
    <t xml:space="preserve">                                             (PESOS)</t>
  </si>
  <si>
    <t xml:space="preserve">                                                                              (PESOS)</t>
  </si>
  <si>
    <t xml:space="preserve">          (PESOS)</t>
  </si>
  <si>
    <t>Otros</t>
  </si>
  <si>
    <t>Formato libre</t>
  </si>
  <si>
    <t xml:space="preserve">                                                               (PESOS)</t>
  </si>
  <si>
    <t xml:space="preserve">                                           (pesos)</t>
  </si>
  <si>
    <t xml:space="preserve">                                    (pesos)</t>
  </si>
  <si>
    <t xml:space="preserve">                                 (pesos)</t>
  </si>
  <si>
    <t xml:space="preserve">                          (pesos)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</si>
  <si>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</si>
  <si>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</si>
  <si>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</si>
  <si>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</si>
  <si>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</si>
  <si>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</si>
  <si>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</si>
  <si>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</si>
  <si>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</si>
  <si>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</si>
  <si>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</si>
  <si>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</si>
  <si>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</si>
  <si>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</si>
  <si>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</si>
  <si>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</si>
  <si>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</si>
  <si>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</si>
  <si>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</si>
  <si>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</si>
  <si>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</si>
  <si>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</si>
  <si>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</si>
  <si>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</si>
  <si>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a Fideicomisos, Mandatos y Otros Análogos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</si>
  <si>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</si>
  <si>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</si>
  <si>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</si>
  <si>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</si>
  <si>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</si>
  <si>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</si>
  <si>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</si>
  <si>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</si>
  <si>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</si>
  <si>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</si>
  <si>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</si>
  <si>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</si>
  <si>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</si>
  <si>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</si>
  <si>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</si>
  <si>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</si>
  <si>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</si>
  <si>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</si>
  <si>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</si>
  <si>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</si>
  <si>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Adeudos de Ejercicios Fiscales Anteriores (Adefas)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</si>
  <si>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</si>
  <si>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</si>
  <si>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</si>
  <si>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</si>
  <si>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</si>
  <si>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</si>
  <si>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</si>
  <si>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Clasificación Administrativa (Por Tipo de Organismos o Entidad Paraestatal)</t>
  </si>
  <si>
    <t>…</t>
  </si>
  <si>
    <t>ETCA-I-08</t>
  </si>
  <si>
    <t>ETCA-I-09</t>
  </si>
  <si>
    <t>ETCA-II-10-A</t>
  </si>
  <si>
    <t>Estado Analítico del Ejercicio Presupuesto de Egresos 
Clasificación Por Objeto del Gasto (Capitulo y Concepto)</t>
  </si>
  <si>
    <t>Estado Analítico del Ejercicio Presupuesto de Egresos 
Por Partida del Gasto</t>
  </si>
  <si>
    <t>Estado Analítico del Ejercicio Presupuesto de Egresos 
Clasificación Económica (Por Tipo de Gasto)</t>
  </si>
  <si>
    <t>ETCA-II-11-A</t>
  </si>
  <si>
    <t>Estado Analítico del Ejercicio Presupuesto de Egresos
Por Unidad Administrativa</t>
  </si>
  <si>
    <t>ETCA-II-11-B1</t>
  </si>
  <si>
    <t>ETCA-II-11-B2</t>
  </si>
  <si>
    <t>Estado Analítico del Ejercicio Presupuesto de Egresos
Clasificación Administrativa, Por Poderes</t>
  </si>
  <si>
    <t>Estado Analítico del Ejercicio Presupuesto de Egresos
Clasificación Administrativa, Por tipo de Organismo o Entidad Paraestatal</t>
  </si>
  <si>
    <t>ETCA-II-11-B3</t>
  </si>
  <si>
    <t>ETCA-II-11-C</t>
  </si>
  <si>
    <t>Estado Analítico del Ejercicio Presupuesto de Egresos
Clasificación Funcional (Finalidad y Función)</t>
  </si>
  <si>
    <t>ETCA-II-11-D</t>
  </si>
  <si>
    <t>ETCA-II-13</t>
  </si>
  <si>
    <t>Gasto por Categoría Programática</t>
  </si>
  <si>
    <t>ETCA-III-15</t>
  </si>
  <si>
    <t>ETCA-III-16</t>
  </si>
  <si>
    <t>ETCA-IV-18</t>
  </si>
  <si>
    <t>ETCA-IV-19</t>
  </si>
  <si>
    <t>ETCA-IV-20</t>
  </si>
  <si>
    <t>ETCA-II-11-E</t>
  </si>
  <si>
    <t>Celdas Protegidas</t>
  </si>
  <si>
    <t>Ejercicio del Presupuesto por
Capítulo del Gasto</t>
  </si>
  <si>
    <t>Ejercicio del Presupuesto por
Partida  /  Descripción</t>
  </si>
  <si>
    <t xml:space="preserve">                                                       (pesos)</t>
  </si>
  <si>
    <t>OBSERVACIONES</t>
  </si>
  <si>
    <t>Hacienda Pública / Patrimonio Neto Final del Ejercicio 2015</t>
  </si>
  <si>
    <t>Cambios en la Hacienda Pública / Patrimonio Neto del Ejercicio 2016</t>
  </si>
  <si>
    <t>Saldo Neto en la Hacienda Pública / Patrimonio 2016</t>
  </si>
  <si>
    <t>Obsevaciones</t>
  </si>
  <si>
    <t xml:space="preserve"> </t>
  </si>
  <si>
    <t>Listado de Formatos ETCA "Evaluación Trimestral Contabilidad Armonizada"</t>
  </si>
  <si>
    <t>"Bajo protesta de decir verdad declaramos que los Estados Financieros y sus Notas, son razonablemente correctos y son responsabilidad del emisor"</t>
  </si>
  <si>
    <t>Bajo protesta de decir verdad declaramos que los Estados Financieros y sus Notas, son razonablemente correctos y son responsabilidad del emisor</t>
  </si>
  <si>
    <t>Diferencia</t>
  </si>
  <si>
    <t>Universidad Tecnologica de Guaymas</t>
  </si>
  <si>
    <t>Al 31 de Marzo de 2016</t>
  </si>
  <si>
    <t>Del 01 de Enero al 31 de Marzo  de 2016</t>
  </si>
  <si>
    <t>Del 01 de Enero al 31 de Marzo de 2016</t>
  </si>
  <si>
    <t>Del 01 de Enero al Marzo  de 2016</t>
  </si>
  <si>
    <t>Pesos</t>
  </si>
  <si>
    <t>Mexico</t>
  </si>
  <si>
    <t>Del 01 de Enero al Marzo de 2016</t>
  </si>
  <si>
    <t>Del 01 de Enero al 31 de Mrazo de 2016</t>
  </si>
  <si>
    <t>Del 01 de Enero al31 de Marzode 2016</t>
  </si>
  <si>
    <t>Universidad Tecnologica de  Guaymas</t>
  </si>
  <si>
    <t>Ayuda para despensa</t>
  </si>
  <si>
    <t>Otros seguros de carácter laboral</t>
  </si>
  <si>
    <t>Otras prestaciones sociales y economica</t>
  </si>
  <si>
    <t>Compensacoon garantizada</t>
  </si>
  <si>
    <t>Materiales y suministros</t>
  </si>
  <si>
    <t>Materiales de administracion</t>
  </si>
  <si>
    <t>Materiales, Utiles y Equipos Menores</t>
  </si>
  <si>
    <t>Materiales y utiles de impresión</t>
  </si>
  <si>
    <t>Materiales y utiles para el prcesamiento</t>
  </si>
  <si>
    <t>Materiales de limpieza</t>
  </si>
  <si>
    <t>Placas, engomados, calcomania</t>
  </si>
  <si>
    <t>Adquisicion de agua potable</t>
  </si>
  <si>
    <t>Alimentos y utensilios</t>
  </si>
  <si>
    <t>Materiales y articulos de construccion</t>
  </si>
  <si>
    <t>Productos minerales no metalicos</t>
  </si>
  <si>
    <t>Material electrico y electronico</t>
  </si>
  <si>
    <t>Combustibles</t>
  </si>
  <si>
    <t>Combustibles, lubricantes y aditivos</t>
  </si>
  <si>
    <t>Vestuarios y uniformes</t>
  </si>
  <si>
    <t>Vesturarios, blancos, prendas</t>
  </si>
  <si>
    <t>Articulos deportivos</t>
  </si>
  <si>
    <t>Herramientas, Refacciones y Accesorios</t>
  </si>
  <si>
    <t>Refacciones y Accesirios menores</t>
  </si>
  <si>
    <t>Servicios basicos</t>
  </si>
  <si>
    <t>Energia electrica</t>
  </si>
  <si>
    <t>Telefonia tradicional</t>
  </si>
  <si>
    <t>Arrendamiento de muebles, maquinaria</t>
  </si>
  <si>
    <t>Servicio de arrendamiento</t>
  </si>
  <si>
    <t>Arrendamiento equipo de transporte</t>
  </si>
  <si>
    <t>Servicions profesionales, cientificos</t>
  </si>
  <si>
    <t>Servicios legales de contabilidad</t>
  </si>
  <si>
    <t>Servicios de informatica</t>
  </si>
  <si>
    <t>Servicios de capacitacion</t>
  </si>
  <si>
    <t>Servicios financieros, bancario</t>
  </si>
  <si>
    <t>Seguros de bienes patrimoniales</t>
  </si>
  <si>
    <t>Fletes y maniobras</t>
  </si>
  <si>
    <t>Servicios de instalacion , reparacion</t>
  </si>
  <si>
    <t>Servicios de comunicación social</t>
  </si>
  <si>
    <t>Difusion por radio, television y</t>
  </si>
  <si>
    <t>Servicios de traslado y viaticos</t>
  </si>
  <si>
    <t>Pasaje aereo</t>
  </si>
  <si>
    <t>Pasaje terrestre</t>
  </si>
  <si>
    <t>Viaticos en el pais</t>
  </si>
  <si>
    <t>Gastos de camino</t>
  </si>
  <si>
    <t>Cuotas</t>
  </si>
  <si>
    <t>Servicios oficiales</t>
  </si>
  <si>
    <t>Congresos y convenciones</t>
  </si>
  <si>
    <t>Otros servicios generales</t>
  </si>
  <si>
    <t>Impuestos y derechos</t>
  </si>
  <si>
    <t>Otros gastos por responsabilidad</t>
  </si>
  <si>
    <t>Servicios  generales</t>
  </si>
  <si>
    <t>Materiales y suminostros para el plantel</t>
  </si>
  <si>
    <t>Productos y productos faramaceuticos</t>
  </si>
  <si>
    <t>Medicina y productos  farmaceuticos</t>
  </si>
  <si>
    <t>Herramienta menores</t>
  </si>
  <si>
    <t>Refacciones y accesorios menores</t>
  </si>
  <si>
    <t>Servicio e instalacion para centros es</t>
  </si>
  <si>
    <t>Telefonia celular</t>
  </si>
  <si>
    <t>Servicio de acceso a internet</t>
  </si>
  <si>
    <t>Servicio postal</t>
  </si>
  <si>
    <t>Arrendamiento de equipo y bienes</t>
  </si>
  <si>
    <t>Arrendamiento de maquinaria</t>
  </si>
  <si>
    <t>Patentes y regalias</t>
  </si>
  <si>
    <t>Servicio de consultorias</t>
  </si>
  <si>
    <t>Servicio de vigilancia</t>
  </si>
  <si>
    <t>Mantenimiento y conservacion  de</t>
  </si>
  <si>
    <t>Instalacion , reparacion y mantenimiento</t>
  </si>
  <si>
    <t>Mantenimiento y conservacion de equipo</t>
  </si>
  <si>
    <t>Mantenimiento y conservacion de maquinaria</t>
  </si>
  <si>
    <t>Servicio de limpieza y manejo  de desecho</t>
  </si>
  <si>
    <t>Servicio de creatividda, reproduccion</t>
  </si>
  <si>
    <t>Pasaje aereos nacionales para labores</t>
  </si>
  <si>
    <t>Viaticos en el extranjero</t>
  </si>
  <si>
    <t>Hospedaje al personal que partcipa</t>
  </si>
  <si>
    <t>Gastos de orden social y cultural</t>
  </si>
  <si>
    <t>INGRESO FEDERAL</t>
  </si>
  <si>
    <t>BANAMEX</t>
  </si>
  <si>
    <t>INGRESOS PROPIOS</t>
  </si>
  <si>
    <t>INVERSION A LA VISTA</t>
  </si>
  <si>
    <t>INGRESO ESTATAL</t>
  </si>
  <si>
    <t>INBURSA</t>
  </si>
  <si>
    <t>FONDO PARA LA CONTINGENCIA</t>
  </si>
  <si>
    <t>CETES BOLSA MEXICANA DE VALORES</t>
  </si>
  <si>
    <t>37629-3</t>
  </si>
  <si>
    <t>CETES PUENTE</t>
  </si>
  <si>
    <t>PROFOCIE</t>
  </si>
  <si>
    <t>PROINNOVA</t>
  </si>
  <si>
    <t>BECAS</t>
  </si>
  <si>
    <t>BANCOMER</t>
  </si>
  <si>
    <t>Al 31 de Marzo  de 2016</t>
  </si>
  <si>
    <t>Equipo de Oficina</t>
  </si>
  <si>
    <t>Mesas de plastico, sillas, archiveros, mesa de acero,mini split, proyectores, set de microfonos, ventiladores, pintarrones,escritorios, bafle, stan para bafle, mesabancos.</t>
  </si>
  <si>
    <t>Otros Mobiliarios y Equipo de Administracion</t>
  </si>
  <si>
    <t>Dell inspirion 660s, grabadoras marca yes</t>
  </si>
  <si>
    <t>Mobiliario y Equipo de Oficina</t>
  </si>
  <si>
    <t>Computadoras, fuentes de alimnetacion, lap top.</t>
  </si>
  <si>
    <t>Mobiliario y Equipo de  Enfermeria</t>
  </si>
  <si>
    <t>Camilla rigida, camilla rodante, carro de curaciones, esterilizador, baumanometro</t>
  </si>
  <si>
    <t>Equipo de Transporte</t>
  </si>
  <si>
    <t>Vehiculo Chevrolet, vehiculo explorer y vehiculo nissan frontier</t>
  </si>
  <si>
    <t>Terreno ubicado en lote 2 Ubicado en el ejido San Jose de Guaymas, parcela No.508-P06-Z02 con superficie 17-00-00 hectareas.</t>
  </si>
  <si>
    <t>Universidad Tecnologica de Sonora</t>
  </si>
  <si>
    <t>Hoja  01 de 11</t>
  </si>
  <si>
    <t>Hoja  02 de 11</t>
  </si>
  <si>
    <t>Hoja  03 de 11</t>
  </si>
  <si>
    <t>Hoja  04 de 11</t>
  </si>
  <si>
    <t>Hoja 05 de 11</t>
  </si>
  <si>
    <t>Hoja 06 de 11</t>
  </si>
  <si>
    <t>Hoja  07 de 11</t>
  </si>
  <si>
    <t>Hoja 08 de 11</t>
  </si>
  <si>
    <t>Hoja  09 de 11</t>
  </si>
  <si>
    <t>Hoja 10 de 11</t>
  </si>
  <si>
    <t>Hoja  10 de 11</t>
  </si>
  <si>
    <t>Hoja 11 de 11</t>
  </si>
  <si>
    <t xml:space="preserve"> al 31 de Marzo de 2016</t>
  </si>
  <si>
    <t>"NADA QUE INFORMAR EN ESTE APARTADO"</t>
  </si>
  <si>
    <t>Enero-Marzo 2016</t>
  </si>
  <si>
    <t>Enero -Marzo 2016</t>
  </si>
  <si>
    <t>TRIMESTRE: Ene-Mar 16</t>
  </si>
  <si>
    <t>Ene-Mar 2016</t>
  </si>
  <si>
    <t>TRIMESTRE: Ene- Mar 2016</t>
  </si>
  <si>
    <t>TRIMESTRE:  Ene- Mar 2016</t>
  </si>
  <si>
    <t>TRIMESTRE: Ene-Mar 2016</t>
  </si>
  <si>
    <t xml:space="preserve">TRIMESTRE:  </t>
  </si>
  <si>
    <t>Del 01 de Enero al 31  de Marzo de 2016</t>
  </si>
  <si>
    <t>"NADA QUE REPORTAR EN ESTE APARADO"</t>
  </si>
  <si>
    <t>"NADA QUE REPORTAR EN ESTE APARTADO"</t>
  </si>
  <si>
    <t xml:space="preserve">                         Dr. José Alfredo Gámez Corrales</t>
  </si>
  <si>
    <t xml:space="preserve">                                           Rector</t>
  </si>
  <si>
    <t xml:space="preserve">                 CP. Vicente Lopez Arellano</t>
  </si>
  <si>
    <t xml:space="preserve">      CP. Vicente Lopez Arellano</t>
  </si>
  <si>
    <t xml:space="preserve"> Director de Admon. y Finanzas</t>
  </si>
  <si>
    <t xml:space="preserve">     CP. Vicente Lopez Arellano</t>
  </si>
  <si>
    <t xml:space="preserve">   Director de Admon y Finanzas</t>
  </si>
  <si>
    <t xml:space="preserve">          Dr. José Alfredo Gámez Corrales</t>
  </si>
  <si>
    <t xml:space="preserve">                                    Rector</t>
  </si>
  <si>
    <t xml:space="preserve">     Dr. José Alfredo Gámez Corrales</t>
  </si>
  <si>
    <t xml:space="preserve">                        Rector</t>
  </si>
  <si>
    <t xml:space="preserve">                                           CP. Vicente Lopez Arellano</t>
  </si>
  <si>
    <t xml:space="preserve">        Director de Administracion y Finanzas</t>
  </si>
  <si>
    <t xml:space="preserve">        Director de Adminisrtacion y Finanzas</t>
  </si>
  <si>
    <t xml:space="preserve">    Director de Administracion y Finanzas</t>
  </si>
  <si>
    <t xml:space="preserve">                                Director de Administracion y Finanzas</t>
  </si>
  <si>
    <t xml:space="preserve"> Dr. José Alfredo Gámez Corrales</t>
  </si>
  <si>
    <t xml:space="preserve">                        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</si>
</sst>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#,##0_ ;\-#,##0\ "/>
  </numFmts>
  <fonts count="79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vertAlign val="superscript"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u/>
      <sz val="11"/>
      <color theme="10"/>
      <name val="Calibri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b/>
      <sz val="6"/>
      <color rgb="FF000000"/>
      <name val="Arial Narrow"/>
      <family val="2"/>
    </font>
    <font>
      <sz val="6"/>
      <color rgb="FF000000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i/>
      <sz val="9"/>
      <color rgb="FF000000"/>
      <name val="Arial Narrow"/>
      <family val="2"/>
    </font>
    <font>
      <i/>
      <sz val="9"/>
      <color rgb="FF000000"/>
      <name val="Arial Narrow"/>
      <family val="2"/>
    </font>
    <font>
      <b/>
      <sz val="14"/>
      <color theme="1"/>
      <name val="Arial Narrow"/>
      <family val="2"/>
    </font>
    <font>
      <b/>
      <i/>
      <sz val="11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i/>
      <sz val="9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24"/>
      <name val="Arial Narrow"/>
      <family val="2"/>
    </font>
    <font>
      <b/>
      <sz val="20"/>
      <color theme="1"/>
      <name val="Arial Narrow"/>
      <family val="2"/>
    </font>
    <font>
      <b/>
      <i/>
      <sz val="10"/>
      <name val="Arial Narrow"/>
      <family val="2"/>
    </font>
    <font>
      <u/>
      <sz val="11"/>
      <color theme="10"/>
      <name val="Arial Narrow"/>
      <family val="2"/>
    </font>
    <font>
      <b/>
      <sz val="24"/>
      <color theme="1"/>
      <name val="Arial Narrow"/>
      <family val="2"/>
    </font>
    <font>
      <b/>
      <i/>
      <sz val="12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6"/>
      <color theme="1"/>
      <name val="Arial Narrow"/>
      <family val="2"/>
    </font>
    <font>
      <b/>
      <i/>
      <sz val="6"/>
      <color theme="1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 Narrow"/>
      <family val="2"/>
    </font>
    <font>
      <b/>
      <i/>
      <sz val="9"/>
      <color theme="3" tint="0.39997558519241921"/>
      <name val="Arial Narrow"/>
      <family val="2"/>
    </font>
    <font>
      <b/>
      <sz val="12"/>
      <color theme="0"/>
      <name val="Arial Narrow"/>
      <family val="2"/>
    </font>
    <font>
      <sz val="9"/>
      <color theme="1"/>
      <name val="Calibri"/>
      <family val="2"/>
      <scheme val="minor"/>
    </font>
    <font>
      <sz val="12"/>
      <color theme="0"/>
      <name val="Arial Narrow"/>
      <family val="2"/>
    </font>
    <font>
      <b/>
      <i/>
      <sz val="11"/>
      <color theme="1"/>
      <name val="Calibri"/>
      <family val="2"/>
      <scheme val="minor"/>
    </font>
    <font>
      <sz val="14"/>
      <color theme="0"/>
      <name val="Arial Narrow"/>
      <family val="2"/>
    </font>
    <font>
      <sz val="16"/>
      <color theme="0"/>
      <name val="Arial Narrow"/>
      <family val="2"/>
    </font>
    <font>
      <sz val="18"/>
      <color theme="0"/>
      <name val="Arial Narrow"/>
      <family val="2"/>
    </font>
    <font>
      <b/>
      <sz val="11"/>
      <color theme="0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rgb="FFFF00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44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5" borderId="0" applyNumberFormat="0" applyBorder="0" applyAlignment="0" applyProtection="0"/>
    <xf numFmtId="0" fontId="9" fillId="0" borderId="0"/>
    <xf numFmtId="0" fontId="20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</cellStyleXfs>
  <cellXfs count="897">
    <xf numFmtId="0" fontId="0" fillId="0" borderId="0" xfId="0"/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0" fontId="7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3" fillId="0" borderId="5" xfId="0" applyFont="1" applyBorder="1"/>
    <xf numFmtId="0" fontId="3" fillId="0" borderId="0" xfId="0" applyFont="1" applyBorder="1" applyAlignment="1">
      <alignment vertical="justify"/>
    </xf>
    <xf numFmtId="0" fontId="1" fillId="0" borderId="7" xfId="0" applyFont="1" applyBorder="1"/>
    <xf numFmtId="0" fontId="3" fillId="0" borderId="8" xfId="0" applyFont="1" applyBorder="1" applyAlignment="1">
      <alignment vertical="justify"/>
    </xf>
    <xf numFmtId="0" fontId="5" fillId="0" borderId="0" xfId="0" applyFont="1" applyFill="1" applyBorder="1"/>
    <xf numFmtId="0" fontId="2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1" fillId="0" borderId="0" xfId="0" applyFont="1"/>
    <xf numFmtId="0" fontId="7" fillId="0" borderId="0" xfId="0" applyFont="1"/>
    <xf numFmtId="0" fontId="41" fillId="0" borderId="5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17" xfId="0" applyFont="1" applyBorder="1" applyAlignment="1">
      <alignment horizontal="right" vertical="center"/>
    </xf>
    <xf numFmtId="0" fontId="40" fillId="0" borderId="0" xfId="0" applyFont="1" applyAlignment="1"/>
    <xf numFmtId="0" fontId="7" fillId="0" borderId="0" xfId="0" applyFont="1" applyAlignment="1">
      <alignment horizontal="center"/>
    </xf>
    <xf numFmtId="0" fontId="43" fillId="0" borderId="16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1" fillId="0" borderId="42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5" fillId="2" borderId="0" xfId="0" applyFont="1" applyFill="1"/>
    <xf numFmtId="0" fontId="36" fillId="2" borderId="0" xfId="0" applyFont="1" applyFill="1"/>
    <xf numFmtId="0" fontId="11" fillId="2" borderId="19" xfId="0" applyFont="1" applyFill="1" applyBorder="1" applyAlignment="1">
      <alignment horizontal="center"/>
    </xf>
    <xf numFmtId="0" fontId="11" fillId="2" borderId="42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41" fillId="0" borderId="14" xfId="0" applyFont="1" applyFill="1" applyBorder="1" applyAlignment="1">
      <alignment horizontal="center" vertical="center"/>
    </xf>
    <xf numFmtId="0" fontId="41" fillId="0" borderId="21" xfId="0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/>
    </xf>
    <xf numFmtId="0" fontId="46" fillId="0" borderId="36" xfId="0" applyFont="1" applyFill="1" applyBorder="1" applyAlignment="1">
      <alignment horizontal="center" vertical="center"/>
    </xf>
    <xf numFmtId="0" fontId="5" fillId="0" borderId="0" xfId="0" applyFont="1" applyFill="1"/>
    <xf numFmtId="0" fontId="11" fillId="0" borderId="0" xfId="0" applyFont="1" applyFill="1" applyBorder="1" applyAlignment="1">
      <alignment horizontal="center"/>
    </xf>
    <xf numFmtId="0" fontId="50" fillId="0" borderId="19" xfId="0" applyFont="1" applyBorder="1" applyAlignment="1">
      <alignment horizontal="left"/>
    </xf>
    <xf numFmtId="0" fontId="50" fillId="0" borderId="42" xfId="0" applyFont="1" applyBorder="1"/>
    <xf numFmtId="0" fontId="50" fillId="0" borderId="19" xfId="0" applyFont="1" applyBorder="1"/>
    <xf numFmtId="0" fontId="50" fillId="0" borderId="21" xfId="0" applyFont="1" applyBorder="1" applyAlignment="1">
      <alignment horizontal="left"/>
    </xf>
    <xf numFmtId="0" fontId="50" fillId="0" borderId="21" xfId="0" applyFont="1" applyBorder="1"/>
    <xf numFmtId="0" fontId="50" fillId="0" borderId="26" xfId="0" applyFont="1" applyBorder="1"/>
    <xf numFmtId="0" fontId="50" fillId="0" borderId="22" xfId="0" applyFont="1" applyBorder="1" applyAlignment="1">
      <alignment horizontal="left"/>
    </xf>
    <xf numFmtId="0" fontId="50" fillId="0" borderId="17" xfId="0" applyFont="1" applyBorder="1"/>
    <xf numFmtId="0" fontId="50" fillId="0" borderId="21" xfId="0" applyFont="1" applyBorder="1" applyAlignment="1">
      <alignment horizontal="left" vertical="center"/>
    </xf>
    <xf numFmtId="0" fontId="50" fillId="0" borderId="26" xfId="0" applyFont="1" applyBorder="1" applyAlignment="1">
      <alignment vertical="center"/>
    </xf>
    <xf numFmtId="0" fontId="50" fillId="0" borderId="21" xfId="0" applyFont="1" applyBorder="1" applyAlignment="1">
      <alignment wrapText="1"/>
    </xf>
    <xf numFmtId="0" fontId="51" fillId="0" borderId="0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left"/>
    </xf>
    <xf numFmtId="0" fontId="50" fillId="0" borderId="0" xfId="0" applyFont="1"/>
    <xf numFmtId="0" fontId="50" fillId="0" borderId="0" xfId="0" applyFont="1" applyFill="1" applyBorder="1"/>
    <xf numFmtId="0" fontId="12" fillId="0" borderId="8" xfId="0" applyFont="1" applyFill="1" applyBorder="1" applyAlignment="1">
      <alignment vertical="center"/>
    </xf>
    <xf numFmtId="0" fontId="50" fillId="0" borderId="20" xfId="0" applyFont="1" applyBorder="1" applyAlignment="1">
      <alignment horizontal="left"/>
    </xf>
    <xf numFmtId="0" fontId="50" fillId="0" borderId="20" xfId="0" applyFont="1" applyBorder="1"/>
    <xf numFmtId="0" fontId="7" fillId="0" borderId="0" xfId="0" applyFont="1" applyFill="1" applyBorder="1" applyAlignment="1">
      <alignment horizontal="left" vertical="top"/>
    </xf>
    <xf numFmtId="0" fontId="50" fillId="0" borderId="21" xfId="0" applyFont="1" applyBorder="1" applyAlignment="1">
      <alignment vertical="center" wrapText="1"/>
    </xf>
    <xf numFmtId="0" fontId="50" fillId="0" borderId="19" xfId="0" applyFont="1" applyBorder="1" applyAlignment="1">
      <alignment wrapText="1"/>
    </xf>
    <xf numFmtId="0" fontId="50" fillId="0" borderId="19" xfId="0" applyFont="1" applyBorder="1" applyAlignment="1">
      <alignment horizontal="left" vertical="center"/>
    </xf>
    <xf numFmtId="43" fontId="16" fillId="2" borderId="0" xfId="0" applyNumberFormat="1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right" vertical="top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8" fillId="0" borderId="5" xfId="0" applyFont="1" applyFill="1" applyBorder="1" applyAlignment="1" applyProtection="1">
      <alignment wrapText="1"/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justify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16" fillId="0" borderId="6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43" fontId="1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43" fontId="1" fillId="0" borderId="6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17" fillId="0" borderId="5" xfId="0" applyFont="1" applyFill="1" applyBorder="1" applyAlignment="1" applyProtection="1">
      <alignment horizontal="justify" wrapText="1"/>
      <protection locked="0"/>
    </xf>
    <xf numFmtId="43" fontId="1" fillId="0" borderId="0" xfId="0" applyNumberFormat="1" applyFont="1" applyFill="1" applyBorder="1" applyAlignment="1" applyProtection="1">
      <alignment wrapText="1"/>
      <protection locked="0"/>
    </xf>
    <xf numFmtId="43" fontId="18" fillId="0" borderId="0" xfId="0" applyNumberFormat="1" applyFont="1" applyFill="1" applyBorder="1" applyAlignment="1" applyProtection="1">
      <alignment wrapText="1"/>
      <protection locked="0"/>
    </xf>
    <xf numFmtId="0" fontId="19" fillId="0" borderId="0" xfId="0" applyFont="1" applyFill="1" applyBorder="1" applyAlignment="1" applyProtection="1">
      <alignment wrapText="1"/>
      <protection locked="0"/>
    </xf>
    <xf numFmtId="43" fontId="18" fillId="0" borderId="6" xfId="0" applyNumberFormat="1" applyFont="1" applyFill="1" applyBorder="1" applyAlignment="1" applyProtection="1">
      <alignment wrapText="1"/>
      <protection locked="0"/>
    </xf>
    <xf numFmtId="43" fontId="16" fillId="0" borderId="0" xfId="0" applyNumberFormat="1" applyFont="1" applyFill="1" applyBorder="1" applyAlignment="1" applyProtection="1">
      <alignment wrapText="1"/>
      <protection locked="0"/>
    </xf>
    <xf numFmtId="43" fontId="16" fillId="0" borderId="6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19" fillId="0" borderId="5" xfId="0" applyFont="1" applyFill="1" applyBorder="1" applyAlignment="1" applyProtection="1">
      <alignment wrapText="1"/>
      <protection locked="0"/>
    </xf>
    <xf numFmtId="43" fontId="1" fillId="0" borderId="6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protection locked="0"/>
    </xf>
    <xf numFmtId="43" fontId="1" fillId="0" borderId="0" xfId="0" applyNumberFormat="1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alignment horizontal="justify" wrapText="1"/>
      <protection locked="0"/>
    </xf>
    <xf numFmtId="43" fontId="1" fillId="0" borderId="6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6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43" fontId="1" fillId="0" borderId="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43" fontId="16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wrapText="1"/>
    </xf>
    <xf numFmtId="43" fontId="3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vertical="center" wrapText="1"/>
    </xf>
    <xf numFmtId="43" fontId="3" fillId="2" borderId="6" xfId="0" applyNumberFormat="1" applyFont="1" applyFill="1" applyBorder="1" applyAlignment="1" applyProtection="1">
      <alignment vertical="center" wrapText="1"/>
    </xf>
    <xf numFmtId="43" fontId="16" fillId="2" borderId="0" xfId="0" applyNumberFormat="1" applyFont="1" applyFill="1" applyBorder="1" applyAlignment="1" applyProtection="1"/>
    <xf numFmtId="43" fontId="16" fillId="2" borderId="6" xfId="0" applyNumberFormat="1" applyFont="1" applyFill="1" applyBorder="1" applyAlignment="1" applyProtection="1"/>
    <xf numFmtId="0" fontId="7" fillId="0" borderId="43" xfId="0" applyFont="1" applyFill="1" applyBorder="1" applyAlignment="1" applyProtection="1">
      <alignment horizontal="center" vertical="center" wrapText="1"/>
      <protection locked="0"/>
    </xf>
    <xf numFmtId="0" fontId="33" fillId="0" borderId="4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right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Protection="1">
      <protection locked="0"/>
    </xf>
    <xf numFmtId="0" fontId="8" fillId="2" borderId="5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12" fillId="0" borderId="8" xfId="0" applyFont="1" applyFill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23" fillId="2" borderId="5" xfId="0" applyFont="1" applyFill="1" applyBorder="1" applyAlignment="1" applyProtection="1">
      <alignment horizontal="left" vertical="top"/>
      <protection locked="0"/>
    </xf>
    <xf numFmtId="0" fontId="23" fillId="2" borderId="0" xfId="0" applyFont="1" applyFill="1" applyBorder="1" applyAlignment="1" applyProtection="1">
      <alignment horizontal="left" vertical="top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4" fontId="5" fillId="0" borderId="0" xfId="0" applyNumberFormat="1" applyFont="1" applyBorder="1" applyAlignment="1" applyProtection="1">
      <alignment horizontal="right" vertical="top"/>
      <protection locked="0"/>
    </xf>
    <xf numFmtId="4" fontId="5" fillId="0" borderId="6" xfId="0" applyNumberFormat="1" applyFont="1" applyBorder="1" applyAlignment="1" applyProtection="1">
      <alignment horizontal="right" vertical="top"/>
      <protection locked="0"/>
    </xf>
    <xf numFmtId="0" fontId="8" fillId="2" borderId="5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left" vertical="top"/>
      <protection locked="0"/>
    </xf>
    <xf numFmtId="0" fontId="17" fillId="0" borderId="7" xfId="0" applyFont="1" applyBorder="1" applyAlignment="1" applyProtection="1">
      <alignment horizontal="left" vertical="top"/>
      <protection locked="0"/>
    </xf>
    <xf numFmtId="0" fontId="17" fillId="0" borderId="8" xfId="0" applyFont="1" applyBorder="1" applyAlignment="1" applyProtection="1">
      <alignment horizontal="left" vertical="top"/>
      <protection locked="0"/>
    </xf>
    <xf numFmtId="4" fontId="7" fillId="2" borderId="0" xfId="0" applyNumberFormat="1" applyFont="1" applyFill="1" applyBorder="1" applyAlignment="1" applyProtection="1">
      <alignment horizontal="right" vertical="top"/>
    </xf>
    <xf numFmtId="4" fontId="7" fillId="2" borderId="6" xfId="0" applyNumberFormat="1" applyFont="1" applyFill="1" applyBorder="1" applyAlignment="1" applyProtection="1">
      <alignment horizontal="right" vertical="top"/>
    </xf>
    <xf numFmtId="4" fontId="7" fillId="2" borderId="0" xfId="13" applyNumberFormat="1" applyFont="1" applyFill="1" applyBorder="1" applyAlignment="1" applyProtection="1">
      <alignment horizontal="right" vertical="top"/>
    </xf>
    <xf numFmtId="4" fontId="8" fillId="2" borderId="0" xfId="0" applyNumberFormat="1" applyFont="1" applyFill="1" applyBorder="1" applyAlignment="1" applyProtection="1">
      <alignment horizontal="right" vertical="top"/>
    </xf>
    <xf numFmtId="4" fontId="8" fillId="2" borderId="6" xfId="0" applyNumberFormat="1" applyFont="1" applyFill="1" applyBorder="1" applyAlignment="1" applyProtection="1">
      <alignment horizontal="right" vertical="top"/>
    </xf>
    <xf numFmtId="4" fontId="7" fillId="2" borderId="6" xfId="13" applyNumberFormat="1" applyFont="1" applyFill="1" applyBorder="1" applyAlignment="1" applyProtection="1">
      <alignment horizontal="right" vertical="top"/>
    </xf>
    <xf numFmtId="4" fontId="8" fillId="2" borderId="0" xfId="13" applyNumberFormat="1" applyFont="1" applyFill="1" applyBorder="1" applyAlignment="1" applyProtection="1">
      <alignment horizontal="right" vertical="top"/>
    </xf>
    <xf numFmtId="4" fontId="8" fillId="2" borderId="6" xfId="13" applyNumberFormat="1" applyFont="1" applyFill="1" applyBorder="1" applyAlignment="1" applyProtection="1">
      <alignment horizontal="right" vertical="top"/>
    </xf>
    <xf numFmtId="0" fontId="33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33" fillId="0" borderId="46" xfId="0" applyFont="1" applyBorder="1" applyAlignment="1" applyProtection="1">
      <alignment horizontal="center" vertical="center" wrapText="1"/>
      <protection locked="0"/>
    </xf>
    <xf numFmtId="0" fontId="54" fillId="6" borderId="0" xfId="0" applyFont="1" applyFill="1" applyAlignment="1" applyProtection="1">
      <alignment wrapText="1"/>
    </xf>
    <xf numFmtId="0" fontId="2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7" fillId="3" borderId="5" xfId="0" applyFont="1" applyFill="1" applyBorder="1" applyAlignment="1" applyProtection="1">
      <alignment horizontal="justify" vertical="top"/>
      <protection locked="0"/>
    </xf>
    <xf numFmtId="0" fontId="8" fillId="3" borderId="5" xfId="0" applyFont="1" applyFill="1" applyBorder="1" applyAlignment="1" applyProtection="1">
      <alignment horizontal="justify" vertical="top"/>
      <protection locked="0"/>
    </xf>
    <xf numFmtId="0" fontId="24" fillId="3" borderId="5" xfId="0" applyFont="1" applyFill="1" applyBorder="1" applyAlignment="1" applyProtection="1">
      <alignment horizontal="justify" vertical="top"/>
      <protection locked="0"/>
    </xf>
    <xf numFmtId="4" fontId="24" fillId="3" borderId="0" xfId="0" applyNumberFormat="1" applyFont="1" applyFill="1" applyBorder="1" applyAlignment="1" applyProtection="1">
      <alignment horizontal="right" vertical="top"/>
      <protection locked="0"/>
    </xf>
    <xf numFmtId="0" fontId="24" fillId="0" borderId="0" xfId="0" applyFont="1" applyAlignment="1" applyProtection="1">
      <protection locked="0"/>
    </xf>
    <xf numFmtId="0" fontId="19" fillId="3" borderId="5" xfId="0" applyFont="1" applyFill="1" applyBorder="1" applyAlignment="1" applyProtection="1">
      <alignment horizontal="justify" vertical="top"/>
      <protection locked="0"/>
    </xf>
    <xf numFmtId="0" fontId="1" fillId="3" borderId="5" xfId="0" applyFont="1" applyFill="1" applyBorder="1" applyAlignment="1" applyProtection="1">
      <alignment horizontal="justify" vertical="top"/>
      <protection locked="0"/>
    </xf>
    <xf numFmtId="0" fontId="24" fillId="3" borderId="7" xfId="0" applyFont="1" applyFill="1" applyBorder="1" applyAlignment="1" applyProtection="1">
      <alignment horizontal="justify" vertical="top"/>
      <protection locked="0"/>
    </xf>
    <xf numFmtId="4" fontId="24" fillId="3" borderId="8" xfId="0" applyNumberFormat="1" applyFont="1" applyFill="1" applyBorder="1" applyAlignment="1" applyProtection="1">
      <alignment horizontal="right" vertical="top"/>
      <protection locked="0"/>
    </xf>
    <xf numFmtId="0" fontId="23" fillId="3" borderId="47" xfId="0" applyFont="1" applyFill="1" applyBorder="1" applyAlignment="1" applyProtection="1">
      <alignment horizontal="justify" vertical="center"/>
      <protection locked="0"/>
    </xf>
    <xf numFmtId="0" fontId="33" fillId="3" borderId="46" xfId="0" applyFont="1" applyFill="1" applyBorder="1" applyAlignment="1" applyProtection="1">
      <alignment horizontal="center" vertical="center"/>
      <protection locked="0"/>
    </xf>
    <xf numFmtId="0" fontId="33" fillId="3" borderId="48" xfId="0" applyFont="1" applyFill="1" applyBorder="1" applyAlignment="1" applyProtection="1">
      <alignment horizontal="center" vertical="center"/>
      <protection locked="0"/>
    </xf>
    <xf numFmtId="4" fontId="16" fillId="3" borderId="0" xfId="0" applyNumberFormat="1" applyFont="1" applyFill="1" applyBorder="1" applyAlignment="1" applyProtection="1">
      <alignment horizontal="right" vertical="top"/>
    </xf>
    <xf numFmtId="4" fontId="16" fillId="3" borderId="6" xfId="0" applyNumberFormat="1" applyFont="1" applyFill="1" applyBorder="1" applyAlignment="1" applyProtection="1">
      <alignment horizontal="right" vertical="top"/>
    </xf>
    <xf numFmtId="4" fontId="3" fillId="3" borderId="0" xfId="0" applyNumberFormat="1" applyFont="1" applyFill="1" applyBorder="1" applyAlignment="1" applyProtection="1">
      <alignment horizontal="right" vertical="top"/>
    </xf>
    <xf numFmtId="4" fontId="3" fillId="3" borderId="6" xfId="0" applyNumberFormat="1" applyFont="1" applyFill="1" applyBorder="1" applyAlignment="1" applyProtection="1">
      <alignment horizontal="right" vertical="top"/>
    </xf>
    <xf numFmtId="4" fontId="24" fillId="3" borderId="6" xfId="0" applyNumberFormat="1" applyFont="1" applyFill="1" applyBorder="1" applyAlignment="1" applyProtection="1">
      <alignment horizontal="right" vertical="top"/>
      <protection locked="0"/>
    </xf>
    <xf numFmtId="4" fontId="3" fillId="3" borderId="0" xfId="0" applyNumberFormat="1" applyFont="1" applyFill="1" applyBorder="1" applyAlignment="1" applyProtection="1">
      <alignment horizontal="right" vertical="top"/>
      <protection locked="0"/>
    </xf>
    <xf numFmtId="4" fontId="3" fillId="3" borderId="6" xfId="0" applyNumberFormat="1" applyFont="1" applyFill="1" applyBorder="1" applyAlignment="1" applyProtection="1">
      <alignment horizontal="right" vertical="top"/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4" fontId="1" fillId="0" borderId="6" xfId="0" applyNumberFormat="1" applyFont="1" applyBorder="1" applyAlignment="1" applyProtection="1">
      <alignment horizontal="right"/>
      <protection locked="0"/>
    </xf>
    <xf numFmtId="4" fontId="12" fillId="3" borderId="0" xfId="0" applyNumberFormat="1" applyFont="1" applyFill="1" applyBorder="1" applyAlignment="1" applyProtection="1">
      <alignment horizontal="right" vertical="top"/>
      <protection locked="0"/>
    </xf>
    <xf numFmtId="4" fontId="12" fillId="3" borderId="6" xfId="0" applyNumberFormat="1" applyFont="1" applyFill="1" applyBorder="1" applyAlignment="1" applyProtection="1">
      <alignment horizontal="right" vertical="top"/>
      <protection locked="0"/>
    </xf>
    <xf numFmtId="4" fontId="24" fillId="3" borderId="9" xfId="0" applyNumberFormat="1" applyFont="1" applyFill="1" applyBorder="1" applyAlignment="1" applyProtection="1">
      <alignment horizontal="right" vertical="top"/>
      <protection locked="0"/>
    </xf>
    <xf numFmtId="0" fontId="13" fillId="0" borderId="6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13" fillId="0" borderId="5" xfId="0" applyFont="1" applyFill="1" applyBorder="1" applyAlignment="1" applyProtection="1">
      <alignment horizontal="justify" vertical="top"/>
      <protection locked="0"/>
    </xf>
    <xf numFmtId="0" fontId="27" fillId="0" borderId="0" xfId="0" applyFont="1" applyFill="1" applyBorder="1" applyAlignment="1" applyProtection="1">
      <alignment vertical="top"/>
      <protection locked="0"/>
    </xf>
    <xf numFmtId="0" fontId="28" fillId="0" borderId="5" xfId="0" applyFont="1" applyFill="1" applyBorder="1" applyAlignment="1" applyProtection="1">
      <alignment horizontal="justify" vertical="top"/>
      <protection locked="0"/>
    </xf>
    <xf numFmtId="0" fontId="28" fillId="0" borderId="0" xfId="0" applyFont="1" applyFill="1" applyProtection="1">
      <protection locked="0"/>
    </xf>
    <xf numFmtId="0" fontId="26" fillId="0" borderId="5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/>
      <protection locked="0"/>
    </xf>
    <xf numFmtId="0" fontId="13" fillId="0" borderId="5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vertical="top"/>
      <protection locked="0"/>
    </xf>
    <xf numFmtId="0" fontId="27" fillId="0" borderId="5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 wrapText="1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26" fillId="0" borderId="8" xfId="0" applyFont="1" applyFill="1" applyBorder="1" applyAlignment="1" applyProtection="1">
      <alignment vertical="top" wrapText="1"/>
      <protection locked="0"/>
    </xf>
    <xf numFmtId="0" fontId="26" fillId="0" borderId="7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horizontal="left" vertical="top" wrapText="1" indent="2"/>
      <protection locked="0"/>
    </xf>
    <xf numFmtId="0" fontId="13" fillId="0" borderId="0" xfId="0" applyFont="1" applyFill="1" applyBorder="1" applyAlignment="1" applyProtection="1">
      <alignment horizontal="left" vertical="top" indent="2"/>
      <protection locked="0"/>
    </xf>
    <xf numFmtId="0" fontId="54" fillId="0" borderId="0" xfId="0" applyFont="1" applyProtection="1">
      <protection locked="0"/>
    </xf>
    <xf numFmtId="4" fontId="27" fillId="0" borderId="0" xfId="0" applyNumberFormat="1" applyFont="1" applyFill="1" applyBorder="1" applyAlignment="1" applyProtection="1">
      <alignment vertical="top"/>
    </xf>
    <xf numFmtId="4" fontId="27" fillId="0" borderId="6" xfId="0" applyNumberFormat="1" applyFont="1" applyFill="1" applyBorder="1" applyAlignment="1" applyProtection="1">
      <alignment vertical="top"/>
    </xf>
    <xf numFmtId="4" fontId="13" fillId="0" borderId="0" xfId="0" applyNumberFormat="1" applyFont="1" applyFill="1" applyBorder="1" applyProtection="1">
      <protection locked="0"/>
    </xf>
    <xf numFmtId="4" fontId="13" fillId="0" borderId="6" xfId="0" applyNumberFormat="1" applyFont="1" applyFill="1" applyBorder="1" applyProtection="1">
      <protection locked="0"/>
    </xf>
    <xf numFmtId="4" fontId="26" fillId="0" borderId="0" xfId="0" applyNumberFormat="1" applyFont="1" applyFill="1" applyBorder="1" applyAlignment="1" applyProtection="1">
      <alignment vertical="top"/>
    </xf>
    <xf numFmtId="4" fontId="26" fillId="0" borderId="6" xfId="0" applyNumberFormat="1" applyFont="1" applyFill="1" applyBorder="1" applyAlignment="1" applyProtection="1">
      <alignment vertical="top"/>
    </xf>
    <xf numFmtId="4" fontId="13" fillId="0" borderId="0" xfId="0" applyNumberFormat="1" applyFont="1" applyFill="1" applyBorder="1" applyAlignment="1" applyProtection="1">
      <alignment vertical="top"/>
    </xf>
    <xf numFmtId="4" fontId="13" fillId="0" borderId="6" xfId="0" applyNumberFormat="1" applyFont="1" applyFill="1" applyBorder="1" applyAlignment="1" applyProtection="1">
      <alignment vertical="top"/>
    </xf>
    <xf numFmtId="4" fontId="27" fillId="0" borderId="0" xfId="0" applyNumberFormat="1" applyFont="1" applyFill="1" applyBorder="1" applyAlignment="1" applyProtection="1">
      <alignment vertical="top"/>
      <protection locked="0"/>
    </xf>
    <xf numFmtId="4" fontId="27" fillId="0" borderId="6" xfId="0" applyNumberFormat="1" applyFont="1" applyFill="1" applyBorder="1" applyAlignment="1" applyProtection="1">
      <alignment vertical="top"/>
      <protection locked="0"/>
    </xf>
    <xf numFmtId="4" fontId="13" fillId="0" borderId="0" xfId="0" applyNumberFormat="1" applyFont="1" applyFill="1" applyBorder="1" applyAlignment="1" applyProtection="1">
      <alignment vertical="top"/>
      <protection locked="0"/>
    </xf>
    <xf numFmtId="4" fontId="13" fillId="0" borderId="6" xfId="0" applyNumberFormat="1" applyFont="1" applyFill="1" applyBorder="1" applyAlignment="1" applyProtection="1">
      <alignment vertical="top"/>
      <protection locked="0"/>
    </xf>
    <xf numFmtId="4" fontId="26" fillId="0" borderId="0" xfId="0" applyNumberFormat="1" applyFont="1" applyFill="1" applyBorder="1" applyAlignment="1" applyProtection="1">
      <alignment vertical="top" wrapText="1"/>
    </xf>
    <xf numFmtId="4" fontId="26" fillId="0" borderId="6" xfId="0" applyNumberFormat="1" applyFont="1" applyFill="1" applyBorder="1" applyAlignment="1" applyProtection="1">
      <alignment vertical="top" wrapText="1"/>
    </xf>
    <xf numFmtId="4" fontId="26" fillId="0" borderId="8" xfId="0" applyNumberFormat="1" applyFont="1" applyFill="1" applyBorder="1" applyAlignment="1" applyProtection="1">
      <alignment vertical="top" wrapText="1"/>
    </xf>
    <xf numFmtId="4" fontId="26" fillId="0" borderId="9" xfId="0" applyNumberFormat="1" applyFont="1" applyFill="1" applyBorder="1" applyAlignment="1" applyProtection="1">
      <alignment vertical="top" wrapText="1"/>
    </xf>
    <xf numFmtId="0" fontId="15" fillId="0" borderId="46" xfId="0" applyFont="1" applyFill="1" applyBorder="1" applyAlignment="1" applyProtection="1">
      <alignment horizontal="center" vertical="center"/>
      <protection locked="0"/>
    </xf>
    <xf numFmtId="0" fontId="15" fillId="0" borderId="48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3" fillId="3" borderId="1" xfId="0" applyFont="1" applyFill="1" applyBorder="1" applyAlignment="1" applyProtection="1">
      <alignment vertical="center"/>
      <protection locked="0"/>
    </xf>
    <xf numFmtId="0" fontId="23" fillId="3" borderId="5" xfId="0" applyFont="1" applyFill="1" applyBorder="1" applyAlignment="1" applyProtection="1">
      <alignment vertical="center"/>
      <protection locked="0"/>
    </xf>
    <xf numFmtId="0" fontId="23" fillId="3" borderId="5" xfId="0" applyFont="1" applyFill="1" applyBorder="1" applyAlignment="1" applyProtection="1">
      <alignment horizontal="justify" vertical="center"/>
      <protection locked="0"/>
    </xf>
    <xf numFmtId="0" fontId="17" fillId="3" borderId="5" xfId="0" applyFont="1" applyFill="1" applyBorder="1" applyAlignment="1" applyProtection="1">
      <alignment horizontal="justify" vertical="center"/>
      <protection locked="0"/>
    </xf>
    <xf numFmtId="0" fontId="17" fillId="3" borderId="7" xfId="0" applyFont="1" applyFill="1" applyBorder="1" applyAlignment="1" applyProtection="1">
      <alignment horizontal="justify" vertical="center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4" fontId="17" fillId="3" borderId="17" xfId="0" applyNumberFormat="1" applyFont="1" applyFill="1" applyBorder="1" applyAlignment="1" applyProtection="1">
      <alignment horizontal="justify" vertical="center"/>
      <protection locked="0"/>
    </xf>
    <xf numFmtId="4" fontId="17" fillId="3" borderId="52" xfId="0" applyNumberFormat="1" applyFont="1" applyFill="1" applyBorder="1" applyAlignment="1" applyProtection="1">
      <alignment horizontal="justify" vertical="center"/>
      <protection locked="0"/>
    </xf>
    <xf numFmtId="4" fontId="21" fillId="3" borderId="17" xfId="0" applyNumberFormat="1" applyFont="1" applyFill="1" applyBorder="1" applyAlignment="1" applyProtection="1">
      <alignment horizontal="right" vertical="center"/>
    </xf>
    <xf numFmtId="4" fontId="38" fillId="3" borderId="17" xfId="0" applyNumberFormat="1" applyFont="1" applyFill="1" applyBorder="1" applyAlignment="1" applyProtection="1">
      <alignment horizontal="right" vertical="center"/>
    </xf>
    <xf numFmtId="4" fontId="38" fillId="3" borderId="52" xfId="0" applyNumberFormat="1" applyFont="1" applyFill="1" applyBorder="1" applyAlignment="1" applyProtection="1">
      <alignment horizontal="right" vertical="center"/>
    </xf>
    <xf numFmtId="4" fontId="2" fillId="3" borderId="17" xfId="0" applyNumberFormat="1" applyFont="1" applyFill="1" applyBorder="1" applyAlignment="1" applyProtection="1">
      <alignment horizontal="right" vertical="center"/>
      <protection locked="0"/>
    </xf>
    <xf numFmtId="4" fontId="2" fillId="3" borderId="52" xfId="0" applyNumberFormat="1" applyFont="1" applyFill="1" applyBorder="1" applyAlignment="1" applyProtection="1">
      <alignment horizontal="right" vertical="center"/>
      <protection locked="0"/>
    </xf>
    <xf numFmtId="4" fontId="2" fillId="3" borderId="16" xfId="0" applyNumberFormat="1" applyFont="1" applyFill="1" applyBorder="1" applyAlignment="1" applyProtection="1">
      <alignment horizontal="right" vertical="center"/>
      <protection locked="0"/>
    </xf>
    <xf numFmtId="4" fontId="2" fillId="3" borderId="18" xfId="0" applyNumberFormat="1" applyFont="1" applyFill="1" applyBorder="1" applyAlignment="1" applyProtection="1">
      <alignment horizontal="right" vertical="center"/>
      <protection locked="0"/>
    </xf>
    <xf numFmtId="0" fontId="23" fillId="3" borderId="30" xfId="0" applyFont="1" applyFill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vertical="center"/>
      <protection locked="0"/>
    </xf>
    <xf numFmtId="0" fontId="37" fillId="3" borderId="14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left" vertical="center" wrapText="1" indent="2"/>
      <protection locked="0"/>
    </xf>
    <xf numFmtId="0" fontId="17" fillId="3" borderId="31" xfId="0" applyFont="1" applyFill="1" applyBorder="1" applyAlignment="1" applyProtection="1">
      <alignment horizontal="justify" vertical="center"/>
      <protection locked="0"/>
    </xf>
    <xf numFmtId="4" fontId="2" fillId="3" borderId="17" xfId="0" applyNumberFormat="1" applyFont="1" applyFill="1" applyBorder="1" applyAlignment="1" applyProtection="1">
      <alignment horizontal="right" vertical="center"/>
    </xf>
    <xf numFmtId="4" fontId="2" fillId="3" borderId="52" xfId="0" applyNumberFormat="1" applyFont="1" applyFill="1" applyBorder="1" applyAlignment="1" applyProtection="1">
      <alignment horizontal="right" vertical="center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" fontId="3" fillId="0" borderId="15" xfId="0" applyNumberFormat="1" applyFont="1" applyFill="1" applyBorder="1" applyAlignment="1" applyProtection="1">
      <alignment horizontal="center" vertical="top" wrapText="1"/>
      <protection locked="0"/>
    </xf>
    <xf numFmtId="4" fontId="3" fillId="0" borderId="15" xfId="0" applyNumberFormat="1" applyFont="1" applyFill="1" applyBorder="1" applyAlignment="1" applyProtection="1">
      <alignment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16" fillId="0" borderId="17" xfId="0" applyNumberFormat="1" applyFont="1" applyBorder="1" applyAlignment="1" applyProtection="1">
      <alignment horizontal="right" vertical="top" wrapText="1"/>
      <protection locked="0"/>
    </xf>
    <xf numFmtId="4" fontId="16" fillId="0" borderId="6" xfId="0" applyNumberFormat="1" applyFont="1" applyBorder="1" applyAlignment="1" applyProtection="1">
      <alignment horizontal="right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  <protection locked="0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5" fillId="0" borderId="5" xfId="0" applyFont="1" applyBorder="1" applyAlignment="1" applyProtection="1">
      <alignment horizontal="justify" vertical="top" wrapText="1"/>
      <protection locked="0"/>
    </xf>
    <xf numFmtId="4" fontId="1" fillId="0" borderId="17" xfId="0" applyNumberFormat="1" applyFont="1" applyBorder="1" applyAlignment="1" applyProtection="1">
      <alignment horizontal="right" vertical="top" wrapText="1"/>
      <protection locked="0"/>
    </xf>
    <xf numFmtId="4" fontId="1" fillId="0" borderId="6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19" fillId="0" borderId="5" xfId="0" applyFont="1" applyBorder="1" applyAlignment="1" applyProtection="1">
      <alignment horizontal="justify" vertical="top" wrapText="1"/>
      <protection locked="0"/>
    </xf>
    <xf numFmtId="0" fontId="19" fillId="0" borderId="0" xfId="0" applyFont="1" applyBorder="1" applyAlignment="1" applyProtection="1">
      <alignment horizontal="justify" vertical="top" wrapText="1"/>
      <protection locked="0"/>
    </xf>
    <xf numFmtId="4" fontId="18" fillId="0" borderId="17" xfId="0" applyNumberFormat="1" applyFont="1" applyBorder="1" applyAlignment="1" applyProtection="1">
      <alignment horizontal="right" vertical="top" wrapText="1"/>
      <protection locked="0"/>
    </xf>
    <xf numFmtId="4" fontId="18" fillId="0" borderId="6" xfId="0" applyNumberFormat="1" applyFont="1" applyBorder="1" applyAlignment="1" applyProtection="1">
      <alignment horizontal="right" vertical="top" wrapText="1"/>
      <protection locked="0"/>
    </xf>
    <xf numFmtId="0" fontId="16" fillId="0" borderId="16" xfId="0" applyFont="1" applyBorder="1" applyAlignment="1" applyProtection="1">
      <alignment horizontal="justify" vertical="top" wrapText="1"/>
      <protection locked="0"/>
    </xf>
    <xf numFmtId="0" fontId="16" fillId="0" borderId="9" xfId="0" applyFont="1" applyBorder="1" applyAlignment="1" applyProtection="1">
      <alignment horizontal="justify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</xf>
    <xf numFmtId="4" fontId="3" fillId="0" borderId="6" xfId="0" applyNumberFormat="1" applyFont="1" applyBorder="1" applyAlignment="1" applyProtection="1">
      <alignment horizontal="right" vertical="top" wrapText="1"/>
    </xf>
    <xf numFmtId="4" fontId="16" fillId="0" borderId="17" xfId="0" applyNumberFormat="1" applyFont="1" applyBorder="1" applyAlignment="1" applyProtection="1">
      <alignment horizontal="right" vertical="top" wrapText="1"/>
    </xf>
    <xf numFmtId="4" fontId="16" fillId="0" borderId="6" xfId="0" applyNumberFormat="1" applyFont="1" applyBorder="1" applyAlignment="1" applyProtection="1">
      <alignment horizontal="righ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1" fillId="0" borderId="54" xfId="0" applyFont="1" applyBorder="1" applyAlignment="1">
      <alignment horizontal="justify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4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14" xfId="0" applyFont="1" applyBorder="1" applyAlignment="1" applyProtection="1">
      <alignment horizontal="justify" vertical="center" wrapText="1"/>
      <protection locked="0"/>
    </xf>
    <xf numFmtId="4" fontId="25" fillId="0" borderId="17" xfId="0" applyNumberFormat="1" applyFont="1" applyBorder="1" applyAlignment="1" applyProtection="1">
      <alignment horizontal="right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1" fillId="0" borderId="31" xfId="0" applyFont="1" applyBorder="1" applyAlignment="1" applyProtection="1">
      <alignment horizontal="justify" vertical="center" wrapText="1"/>
      <protection locked="0"/>
    </xf>
    <xf numFmtId="4" fontId="25" fillId="0" borderId="16" xfId="0" applyNumberFormat="1" applyFont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justify"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justify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4" fontId="25" fillId="0" borderId="6" xfId="0" applyNumberFormat="1" applyFont="1" applyBorder="1" applyAlignment="1" applyProtection="1">
      <alignment horizontal="right" vertical="center"/>
      <protection locked="0"/>
    </xf>
    <xf numFmtId="4" fontId="57" fillId="0" borderId="6" xfId="0" applyNumberFormat="1" applyFont="1" applyBorder="1" applyAlignment="1" applyProtection="1">
      <alignment horizontal="right" vertical="center"/>
      <protection locked="0"/>
    </xf>
    <xf numFmtId="0" fontId="1" fillId="0" borderId="5" xfId="0" applyFont="1" applyBorder="1" applyAlignment="1" applyProtection="1">
      <alignment horizontal="left" vertical="center" indent="3"/>
      <protection locked="0"/>
    </xf>
    <xf numFmtId="0" fontId="1" fillId="0" borderId="6" xfId="0" applyFont="1" applyBorder="1" applyAlignment="1" applyProtection="1">
      <alignment horizontal="left" vertical="center" indent="6"/>
      <protection locked="0"/>
    </xf>
    <xf numFmtId="4" fontId="57" fillId="0" borderId="6" xfId="0" applyNumberFormat="1" applyFont="1" applyBorder="1" applyAlignment="1" applyProtection="1">
      <alignment horizontal="right" vertical="center" wrapText="1"/>
      <protection locked="0"/>
    </xf>
    <xf numFmtId="0" fontId="1" fillId="0" borderId="6" xfId="0" applyFont="1" applyBorder="1" applyAlignment="1" applyProtection="1">
      <alignment horizontal="left" vertical="center" wrapText="1" indent="2"/>
      <protection locked="0"/>
    </xf>
    <xf numFmtId="4" fontId="25" fillId="0" borderId="6" xfId="0" applyNumberFormat="1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justify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4" fontId="25" fillId="0" borderId="9" xfId="0" applyNumberFormat="1" applyFont="1" applyBorder="1" applyAlignment="1" applyProtection="1">
      <alignment horizontal="right" vertical="center"/>
      <protection locked="0"/>
    </xf>
    <xf numFmtId="4" fontId="25" fillId="0" borderId="13" xfId="0" applyNumberFormat="1" applyFont="1" applyBorder="1" applyAlignment="1" applyProtection="1">
      <alignment horizontal="right" vertical="center"/>
      <protection locked="0"/>
    </xf>
    <xf numFmtId="4" fontId="25" fillId="0" borderId="2" xfId="0" applyNumberFormat="1" applyFont="1" applyBorder="1" applyAlignment="1" applyProtection="1">
      <alignment horizontal="right" vertical="center" wrapText="1"/>
      <protection locked="0"/>
    </xf>
    <xf numFmtId="4" fontId="11" fillId="0" borderId="3" xfId="0" applyNumberFormat="1" applyFont="1" applyBorder="1" applyAlignment="1" applyProtection="1">
      <alignment horizontal="right" vertical="center" wrapText="1"/>
      <protection locked="0"/>
    </xf>
    <xf numFmtId="0" fontId="1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4" fontId="27" fillId="0" borderId="16" xfId="0" applyNumberFormat="1" applyFont="1" applyBorder="1" applyAlignment="1" applyProtection="1">
      <alignment horizontal="right" vertical="center" wrapText="1"/>
    </xf>
    <xf numFmtId="4" fontId="3" fillId="0" borderId="17" xfId="0" applyNumberFormat="1" applyFont="1" applyFill="1" applyBorder="1" applyAlignment="1" applyProtection="1">
      <alignment horizontal="right" vertical="center" wrapText="1"/>
    </xf>
    <xf numFmtId="4" fontId="25" fillId="0" borderId="17" xfId="0" applyNumberFormat="1" applyFont="1" applyBorder="1" applyAlignment="1" applyProtection="1">
      <alignment horizontal="right" vertical="center" wrapText="1"/>
    </xf>
    <xf numFmtId="4" fontId="25" fillId="0" borderId="16" xfId="0" applyNumberFormat="1" applyFont="1" applyBorder="1" applyAlignment="1" applyProtection="1">
      <alignment horizontal="right" vertical="center" wrapText="1"/>
    </xf>
    <xf numFmtId="4" fontId="3" fillId="0" borderId="52" xfId="0" applyNumberFormat="1" applyFont="1" applyFill="1" applyBorder="1" applyAlignment="1" applyProtection="1">
      <alignment horizontal="right" vertical="center" wrapText="1"/>
    </xf>
    <xf numFmtId="4" fontId="58" fillId="0" borderId="6" xfId="0" applyNumberFormat="1" applyFont="1" applyBorder="1" applyAlignment="1" applyProtection="1">
      <alignment horizontal="right" vertical="center"/>
    </xf>
    <xf numFmtId="4" fontId="27" fillId="0" borderId="9" xfId="0" applyNumberFormat="1" applyFont="1" applyBorder="1" applyAlignment="1" applyProtection="1">
      <alignment horizontal="right" vertical="center" wrapText="1"/>
    </xf>
    <xf numFmtId="4" fontId="25" fillId="0" borderId="6" xfId="0" applyNumberFormat="1" applyFont="1" applyBorder="1" applyAlignment="1" applyProtection="1">
      <alignment horizontal="right" vertical="center"/>
    </xf>
    <xf numFmtId="4" fontId="57" fillId="0" borderId="6" xfId="0" applyNumberFormat="1" applyFont="1" applyBorder="1" applyAlignment="1" applyProtection="1">
      <alignment horizontal="right" vertical="center"/>
    </xf>
    <xf numFmtId="4" fontId="25" fillId="0" borderId="9" xfId="0" applyNumberFormat="1" applyFont="1" applyBorder="1" applyAlignment="1" applyProtection="1">
      <alignment horizontal="right" vertical="center"/>
    </xf>
    <xf numFmtId="4" fontId="25" fillId="0" borderId="4" xfId="0" applyNumberFormat="1" applyFont="1" applyBorder="1" applyAlignment="1" applyProtection="1">
      <alignment horizontal="right" vertical="center"/>
    </xf>
    <xf numFmtId="4" fontId="57" fillId="0" borderId="4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59" fillId="0" borderId="0" xfId="0" applyFont="1" applyAlignment="1" applyProtection="1">
      <alignment vertical="center"/>
      <protection locked="0"/>
    </xf>
    <xf numFmtId="0" fontId="60" fillId="0" borderId="0" xfId="0" applyFont="1" applyAlignment="1" applyProtection="1">
      <alignment vertical="center"/>
      <protection locked="0"/>
    </xf>
    <xf numFmtId="0" fontId="54" fillId="0" borderId="0" xfId="0" applyFont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7" fillId="4" borderId="8" xfId="0" applyFont="1" applyFill="1" applyBorder="1" applyAlignment="1" applyProtection="1">
      <alignment horizontal="left" vertical="center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 applyProtection="1">
      <alignment vertical="center"/>
      <protection locked="0"/>
    </xf>
    <xf numFmtId="4" fontId="17" fillId="3" borderId="9" xfId="0" applyNumberFormat="1" applyFont="1" applyFill="1" applyBorder="1" applyAlignment="1" applyProtection="1">
      <alignment horizontal="right" vertical="center"/>
      <protection locked="0"/>
    </xf>
    <xf numFmtId="0" fontId="17" fillId="3" borderId="5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horizontal="center" vertical="center" wrapText="1"/>
      <protection locked="0"/>
    </xf>
    <xf numFmtId="4" fontId="7" fillId="2" borderId="50" xfId="0" applyNumberFormat="1" applyFont="1" applyFill="1" applyBorder="1" applyAlignment="1" applyProtection="1">
      <alignment horizontal="right" vertical="center" wrapText="1"/>
    </xf>
    <xf numFmtId="0" fontId="23" fillId="3" borderId="49" xfId="0" applyFont="1" applyFill="1" applyBorder="1" applyAlignment="1" applyProtection="1">
      <alignment vertical="center"/>
      <protection locked="0"/>
    </xf>
    <xf numFmtId="0" fontId="23" fillId="3" borderId="24" xfId="0" applyFont="1" applyFill="1" applyBorder="1" applyAlignment="1" applyProtection="1">
      <alignment vertical="center"/>
      <protection locked="0"/>
    </xf>
    <xf numFmtId="0" fontId="17" fillId="3" borderId="24" xfId="0" applyFont="1" applyFill="1" applyBorder="1" applyAlignment="1" applyProtection="1">
      <alignment horizontal="justify" vertical="center"/>
      <protection locked="0"/>
    </xf>
    <xf numFmtId="4" fontId="7" fillId="0" borderId="50" xfId="0" applyNumberFormat="1" applyFont="1" applyFill="1" applyBorder="1" applyAlignment="1" applyProtection="1">
      <alignment horizontal="right" vertical="center" wrapText="1"/>
    </xf>
    <xf numFmtId="43" fontId="7" fillId="0" borderId="17" xfId="0" applyNumberFormat="1" applyFont="1" applyFill="1" applyBorder="1" applyAlignment="1" applyProtection="1">
      <alignment horizontal="right" vertical="center" wrapText="1"/>
      <protection locked="0"/>
    </xf>
    <xf numFmtId="43" fontId="7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7" xfId="0" applyFont="1" applyFill="1" applyBorder="1" applyAlignment="1" applyProtection="1">
      <alignment horizontal="right" vertical="center" wrapText="1"/>
      <protection locked="0"/>
    </xf>
    <xf numFmtId="0" fontId="17" fillId="3" borderId="17" xfId="0" applyFont="1" applyFill="1" applyBorder="1" applyAlignment="1" applyProtection="1">
      <alignment horizontal="right" vertical="center"/>
      <protection locked="0"/>
    </xf>
    <xf numFmtId="0" fontId="23" fillId="2" borderId="49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17" fillId="2" borderId="24" xfId="0" applyFont="1" applyFill="1" applyBorder="1" applyAlignment="1" applyProtection="1">
      <alignment horizontal="justify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7" xfId="0" applyFont="1" applyFill="1" applyBorder="1" applyAlignment="1" applyProtection="1">
      <alignment horizontal="left" vertical="center"/>
      <protection locked="0"/>
    </xf>
    <xf numFmtId="4" fontId="7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justify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" fontId="17" fillId="3" borderId="3" xfId="0" applyNumberFormat="1" applyFont="1" applyFill="1" applyBorder="1" applyAlignment="1" applyProtection="1">
      <alignment horizontal="right" vertical="center"/>
      <protection locked="0"/>
    </xf>
    <xf numFmtId="0" fontId="37" fillId="3" borderId="8" xfId="0" applyFont="1" applyFill="1" applyBorder="1" applyAlignment="1" applyProtection="1">
      <alignment horizontal="justify" vertical="center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justify" vertical="center"/>
      <protection locked="0"/>
    </xf>
    <xf numFmtId="0" fontId="21" fillId="3" borderId="14" xfId="0" applyFont="1" applyFill="1" applyBorder="1" applyAlignment="1" applyProtection="1">
      <alignment horizontal="justify" vertical="center"/>
      <protection locked="0"/>
    </xf>
    <xf numFmtId="0" fontId="2" fillId="3" borderId="31" xfId="0" applyFont="1" applyFill="1" applyBorder="1" applyAlignment="1" applyProtection="1">
      <alignment horizontal="justify" vertical="center"/>
      <protection locked="0"/>
    </xf>
    <xf numFmtId="0" fontId="21" fillId="3" borderId="31" xfId="0" applyFont="1" applyFill="1" applyBorder="1" applyAlignment="1" applyProtection="1">
      <alignment horizontal="justify" vertical="center"/>
      <protection locked="0"/>
    </xf>
    <xf numFmtId="0" fontId="17" fillId="3" borderId="1" xfId="0" applyFont="1" applyFill="1" applyBorder="1" applyAlignment="1" applyProtection="1">
      <alignment horizontal="justify" vertical="center"/>
      <protection locked="0"/>
    </xf>
    <xf numFmtId="0" fontId="23" fillId="3" borderId="7" xfId="0" applyFont="1" applyFill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63" fillId="0" borderId="15" xfId="0" applyFont="1" applyFill="1" applyBorder="1" applyAlignment="1" applyProtection="1">
      <alignment horizontal="center" vertical="center" wrapText="1"/>
      <protection locked="0"/>
    </xf>
    <xf numFmtId="0" fontId="63" fillId="4" borderId="15" xfId="0" applyFont="1" applyFill="1" applyBorder="1" applyAlignment="1" applyProtection="1">
      <alignment horizontal="center" vertical="center" wrapText="1"/>
      <protection locked="0"/>
    </xf>
    <xf numFmtId="0" fontId="51" fillId="0" borderId="0" xfId="0" applyFont="1" applyAlignment="1" applyProtection="1">
      <alignment vertical="center"/>
      <protection locked="0"/>
    </xf>
    <xf numFmtId="49" fontId="64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64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51" fillId="0" borderId="0" xfId="0" applyNumberFormat="1" applyFont="1" applyAlignment="1" applyProtection="1">
      <alignment vertical="center"/>
      <protection locked="0"/>
    </xf>
    <xf numFmtId="4" fontId="61" fillId="0" borderId="17" xfId="0" applyNumberFormat="1" applyFont="1" applyBorder="1" applyAlignment="1" applyProtection="1">
      <alignment horizontal="right" vertical="center" wrapText="1"/>
      <protection locked="0"/>
    </xf>
    <xf numFmtId="0" fontId="62" fillId="0" borderId="0" xfId="0" applyFont="1" applyAlignment="1" applyProtection="1">
      <alignment vertical="center"/>
      <protection locked="0"/>
    </xf>
    <xf numFmtId="0" fontId="63" fillId="0" borderId="0" xfId="0" applyFont="1" applyAlignment="1" applyProtection="1">
      <alignment vertical="center"/>
      <protection locked="0"/>
    </xf>
    <xf numFmtId="0" fontId="61" fillId="0" borderId="51" xfId="0" applyFont="1" applyBorder="1" applyAlignment="1" applyProtection="1">
      <alignment vertical="center" wrapText="1"/>
    </xf>
    <xf numFmtId="0" fontId="61" fillId="0" borderId="53" xfId="0" applyFont="1" applyBorder="1" applyAlignment="1" applyProtection="1">
      <alignment horizontal="left" vertical="center" wrapText="1" indent="3"/>
    </xf>
    <xf numFmtId="0" fontId="61" fillId="0" borderId="53" xfId="0" applyFont="1" applyBorder="1" applyAlignment="1" applyProtection="1">
      <alignment vertical="center" wrapText="1"/>
    </xf>
    <xf numFmtId="0" fontId="63" fillId="0" borderId="49" xfId="0" applyFont="1" applyBorder="1" applyAlignment="1" applyProtection="1">
      <alignment vertical="center" wrapText="1"/>
    </xf>
    <xf numFmtId="0" fontId="63" fillId="0" borderId="15" xfId="0" applyFont="1" applyFill="1" applyBorder="1" applyAlignment="1" applyProtection="1">
      <alignment horizontal="center" vertical="center" wrapText="1"/>
    </xf>
    <xf numFmtId="49" fontId="64" fillId="0" borderId="16" xfId="0" applyNumberFormat="1" applyFont="1" applyFill="1" applyBorder="1" applyAlignment="1" applyProtection="1">
      <alignment horizontal="center" vertical="center" wrapText="1"/>
    </xf>
    <xf numFmtId="4" fontId="61" fillId="0" borderId="17" xfId="0" applyNumberFormat="1" applyFont="1" applyBorder="1" applyAlignment="1" applyProtection="1">
      <alignment horizontal="right" vertical="center" wrapText="1"/>
    </xf>
    <xf numFmtId="4" fontId="63" fillId="0" borderId="24" xfId="0" applyNumberFormat="1" applyFont="1" applyBorder="1" applyAlignment="1" applyProtection="1">
      <alignment horizontal="right" vertical="center" wrapText="1"/>
    </xf>
    <xf numFmtId="4" fontId="63" fillId="0" borderId="50" xfId="0" applyNumberFormat="1" applyFont="1" applyBorder="1" applyAlignment="1" applyProtection="1">
      <alignment horizontal="right" vertical="center" wrapText="1"/>
    </xf>
    <xf numFmtId="0" fontId="61" fillId="0" borderId="54" xfId="0" applyFont="1" applyBorder="1" applyAlignment="1" applyProtection="1">
      <alignment horizontal="left" vertical="center" wrapText="1" indent="3"/>
    </xf>
    <xf numFmtId="4" fontId="61" fillId="0" borderId="16" xfId="0" applyNumberFormat="1" applyFont="1" applyBorder="1" applyAlignment="1" applyProtection="1">
      <alignment horizontal="right" vertical="center" wrapText="1"/>
      <protection locked="0"/>
    </xf>
    <xf numFmtId="4" fontId="61" fillId="0" borderId="16" xfId="0" applyNumberFormat="1" applyFont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65" fillId="0" borderId="0" xfId="0" applyFont="1" applyFill="1" applyAlignment="1" applyProtection="1">
      <alignment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65" fillId="0" borderId="0" xfId="0" applyFont="1" applyFill="1" applyAlignment="1" applyProtection="1">
      <alignment horizontal="justify"/>
      <protection locked="0"/>
    </xf>
    <xf numFmtId="0" fontId="66" fillId="0" borderId="0" xfId="0" applyFont="1" applyFill="1" applyAlignment="1" applyProtection="1">
      <alignment horizontal="right"/>
      <protection locked="0"/>
    </xf>
    <xf numFmtId="0" fontId="1" fillId="0" borderId="53" xfId="0" applyFont="1" applyFill="1" applyBorder="1" applyAlignment="1" applyProtection="1">
      <alignment horizontal="left" vertical="center" wrapText="1" indent="2"/>
      <protection locked="0"/>
    </xf>
    <xf numFmtId="4" fontId="24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54" xfId="0" applyFont="1" applyFill="1" applyBorder="1" applyAlignment="1" applyProtection="1">
      <alignment horizontal="justify" vertical="center" wrapText="1"/>
      <protection locked="0"/>
    </xf>
    <xf numFmtId="4" fontId="24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24" fillId="0" borderId="17" xfId="0" applyNumberFormat="1" applyFont="1" applyFill="1" applyBorder="1" applyAlignment="1" applyProtection="1">
      <alignment horizontal="right" vertical="center" wrapText="1"/>
    </xf>
    <xf numFmtId="4" fontId="24" fillId="0" borderId="16" xfId="0" applyNumberFormat="1" applyFont="1" applyFill="1" applyBorder="1" applyAlignment="1" applyProtection="1">
      <alignment horizontal="right" vertical="center" wrapText="1"/>
    </xf>
    <xf numFmtId="4" fontId="12" fillId="0" borderId="16" xfId="0" applyNumberFormat="1" applyFont="1" applyFill="1" applyBorder="1" applyAlignment="1" applyProtection="1">
      <alignment horizontal="right" vertical="center" wrapText="1"/>
    </xf>
    <xf numFmtId="4" fontId="39" fillId="0" borderId="16" xfId="0" applyNumberFormat="1" applyFont="1" applyFill="1" applyBorder="1" applyAlignment="1" applyProtection="1">
      <alignment horizontal="right" vertical="center" wrapText="1"/>
    </xf>
    <xf numFmtId="4" fontId="24" fillId="0" borderId="52" xfId="0" applyNumberFormat="1" applyFont="1" applyFill="1" applyBorder="1" applyAlignment="1" applyProtection="1">
      <alignment horizontal="right" vertical="center" wrapText="1"/>
    </xf>
    <xf numFmtId="49" fontId="27" fillId="0" borderId="16" xfId="0" applyNumberFormat="1" applyFont="1" applyFill="1" applyBorder="1" applyAlignment="1">
      <alignment horizontal="center" vertical="center" wrapText="1"/>
    </xf>
    <xf numFmtId="49" fontId="27" fillId="0" borderId="18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vertical="center"/>
      <protection locked="0"/>
    </xf>
    <xf numFmtId="49" fontId="27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Alignment="1" applyProtection="1">
      <alignment vertical="center"/>
      <protection locked="0"/>
    </xf>
    <xf numFmtId="0" fontId="24" fillId="0" borderId="53" xfId="0" applyFont="1" applyFill="1" applyBorder="1" applyAlignment="1" applyProtection="1">
      <alignment horizontal="justify" vertical="center" wrapText="1"/>
      <protection locked="0"/>
    </xf>
    <xf numFmtId="0" fontId="3" fillId="0" borderId="49" xfId="0" applyFont="1" applyFill="1" applyBorder="1" applyAlignment="1" applyProtection="1">
      <alignment horizontal="justify" vertical="center" wrapText="1"/>
      <protection locked="0"/>
    </xf>
    <xf numFmtId="4" fontId="3" fillId="0" borderId="24" xfId="0" applyNumberFormat="1" applyFont="1" applyFill="1" applyBorder="1" applyAlignment="1" applyProtection="1">
      <alignment horizontal="right" vertical="center" wrapText="1"/>
    </xf>
    <xf numFmtId="4" fontId="3" fillId="0" borderId="50" xfId="0" applyNumberFormat="1" applyFont="1" applyFill="1" applyBorder="1" applyAlignment="1" applyProtection="1">
      <alignment horizontal="right" vertical="center" wrapText="1"/>
    </xf>
    <xf numFmtId="49" fontId="27" fillId="0" borderId="0" xfId="0" applyNumberFormat="1" applyFont="1" applyFill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1" fillId="0" borderId="53" xfId="0" applyFont="1" applyFill="1" applyBorder="1" applyAlignment="1" applyProtection="1">
      <alignment horizontal="justify" vertical="center" wrapText="1"/>
      <protection locked="0"/>
    </xf>
    <xf numFmtId="4" fontId="1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1" fillId="0" borderId="17" xfId="0" applyNumberFormat="1" applyFont="1" applyFill="1" applyBorder="1" applyAlignment="1" applyProtection="1">
      <alignment horizontal="justify" vertical="center" wrapText="1"/>
    </xf>
    <xf numFmtId="4" fontId="1" fillId="0" borderId="52" xfId="0" applyNumberFormat="1" applyFont="1" applyFill="1" applyBorder="1" applyAlignment="1" applyProtection="1">
      <alignment horizontal="justify" vertical="center" wrapText="1"/>
    </xf>
    <xf numFmtId="4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7" xfId="0" applyNumberFormat="1" applyFont="1" applyFill="1" applyBorder="1" applyAlignment="1" applyProtection="1">
      <alignment horizontal="right" vertical="center" wrapText="1"/>
    </xf>
    <xf numFmtId="4" fontId="1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6" xfId="0" applyNumberFormat="1" applyFont="1" applyFill="1" applyBorder="1" applyAlignment="1" applyProtection="1">
      <alignment horizontal="right" vertical="center" wrapText="1"/>
    </xf>
    <xf numFmtId="4" fontId="3" fillId="0" borderId="16" xfId="0" applyNumberFormat="1" applyFont="1" applyFill="1" applyBorder="1" applyAlignment="1" applyProtection="1">
      <alignment horizontal="right" vertical="center" wrapText="1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25" xfId="0" applyFont="1" applyFill="1" applyBorder="1" applyAlignment="1" applyProtection="1">
      <alignment horizontal="center" vertical="center" wrapText="1"/>
      <protection locked="0"/>
    </xf>
    <xf numFmtId="4" fontId="1" fillId="0" borderId="52" xfId="0" applyNumberFormat="1" applyFont="1" applyFill="1" applyBorder="1" applyAlignment="1" applyProtection="1">
      <alignment horizontal="right" vertical="center" wrapText="1"/>
    </xf>
    <xf numFmtId="0" fontId="1" fillId="0" borderId="53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Protection="1">
      <protection locked="0"/>
    </xf>
    <xf numFmtId="4" fontId="7" fillId="0" borderId="0" xfId="0" applyNumberFormat="1" applyFont="1" applyFill="1" applyBorder="1" applyAlignment="1" applyProtection="1">
      <alignment horizontal="right" vertical="top"/>
      <protection locked="0"/>
    </xf>
    <xf numFmtId="4" fontId="12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68" fillId="0" borderId="0" xfId="0" applyFont="1" applyFill="1" applyProtection="1">
      <protection locked="0"/>
    </xf>
    <xf numFmtId="4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3" xfId="0" applyFont="1" applyFill="1" applyBorder="1" applyAlignment="1" applyProtection="1">
      <alignment horizontal="justify" vertical="center" wrapText="1"/>
      <protection locked="0"/>
    </xf>
    <xf numFmtId="4" fontId="5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5" fillId="0" borderId="52" xfId="0" applyNumberFormat="1" applyFont="1" applyFill="1" applyBorder="1" applyAlignment="1" applyProtection="1">
      <alignment horizontal="justify" vertical="center" wrapText="1"/>
      <protection locked="0"/>
    </xf>
    <xf numFmtId="0" fontId="64" fillId="0" borderId="53" xfId="0" applyFont="1" applyFill="1" applyBorder="1" applyAlignment="1" applyProtection="1">
      <alignment vertical="center" wrapText="1"/>
      <protection locked="0"/>
    </xf>
    <xf numFmtId="0" fontId="61" fillId="0" borderId="53" xfId="0" applyFont="1" applyFill="1" applyBorder="1" applyAlignment="1" applyProtection="1">
      <alignment horizontal="left" vertical="center" wrapText="1" indent="2"/>
      <protection locked="0"/>
    </xf>
    <xf numFmtId="4" fontId="61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61" fillId="0" borderId="53" xfId="0" applyFont="1" applyFill="1" applyBorder="1" applyAlignment="1" applyProtection="1">
      <alignment horizontal="justify" vertical="center" wrapText="1"/>
      <protection locked="0"/>
    </xf>
    <xf numFmtId="0" fontId="61" fillId="0" borderId="53" xfId="0" applyFont="1" applyFill="1" applyBorder="1" applyAlignment="1" applyProtection="1">
      <alignment horizontal="left" vertical="top" wrapText="1" indent="2"/>
      <protection locked="0"/>
    </xf>
    <xf numFmtId="0" fontId="64" fillId="0" borderId="49" xfId="0" applyFont="1" applyFill="1" applyBorder="1" applyAlignment="1" applyProtection="1">
      <alignment horizontal="justify" vertical="center" wrapText="1"/>
      <protection locked="0"/>
    </xf>
    <xf numFmtId="4" fontId="0" fillId="0" borderId="0" xfId="0" applyNumberFormat="1" applyFill="1" applyProtection="1">
      <protection locked="0"/>
    </xf>
    <xf numFmtId="4" fontId="64" fillId="0" borderId="17" xfId="0" applyNumberFormat="1" applyFont="1" applyFill="1" applyBorder="1" applyAlignment="1" applyProtection="1">
      <alignment horizontal="right" vertical="center" wrapText="1"/>
    </xf>
    <xf numFmtId="4" fontId="61" fillId="0" borderId="24" xfId="0" applyNumberFormat="1" applyFont="1" applyFill="1" applyBorder="1" applyAlignment="1" applyProtection="1">
      <alignment horizontal="right" vertical="center" wrapText="1"/>
    </xf>
    <xf numFmtId="4" fontId="61" fillId="0" borderId="17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>
      <alignment horizontal="left" vertical="top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3" fillId="0" borderId="50" xfId="0" applyFont="1" applyFill="1" applyBorder="1" applyAlignment="1" applyProtection="1">
      <alignment horizontal="center" vertical="center" wrapText="1"/>
      <protection locked="0"/>
    </xf>
    <xf numFmtId="0" fontId="29" fillId="3" borderId="53" xfId="0" applyFont="1" applyFill="1" applyBorder="1" applyAlignment="1" applyProtection="1">
      <alignment horizontal="justify" vertical="center" wrapText="1"/>
      <protection locked="0"/>
    </xf>
    <xf numFmtId="0" fontId="30" fillId="3" borderId="17" xfId="0" applyFont="1" applyFill="1" applyBorder="1" applyAlignment="1" applyProtection="1">
      <alignment horizontal="justify" vertical="center" wrapText="1"/>
      <protection locked="0"/>
    </xf>
    <xf numFmtId="0" fontId="30" fillId="3" borderId="52" xfId="0" applyFont="1" applyFill="1" applyBorder="1" applyAlignment="1" applyProtection="1">
      <alignment horizontal="justify" vertical="center" wrapText="1"/>
      <protection locked="0"/>
    </xf>
    <xf numFmtId="0" fontId="31" fillId="3" borderId="53" xfId="0" applyFont="1" applyFill="1" applyBorder="1" applyAlignment="1" applyProtection="1">
      <alignment horizontal="justify" vertical="center" wrapText="1"/>
      <protection locked="0"/>
    </xf>
    <xf numFmtId="0" fontId="32" fillId="3" borderId="17" xfId="0" applyFont="1" applyFill="1" applyBorder="1" applyAlignment="1" applyProtection="1">
      <alignment horizontal="justify" vertical="center" wrapText="1"/>
      <protection locked="0"/>
    </xf>
    <xf numFmtId="0" fontId="32" fillId="3" borderId="52" xfId="0" applyFont="1" applyFill="1" applyBorder="1" applyAlignment="1" applyProtection="1">
      <alignment horizontal="justify" vertical="center" wrapText="1"/>
      <protection locked="0"/>
    </xf>
    <xf numFmtId="4" fontId="31" fillId="3" borderId="17" xfId="0" applyNumberFormat="1" applyFont="1" applyFill="1" applyBorder="1" applyAlignment="1" applyProtection="1">
      <alignment horizontal="right" vertical="center" wrapText="1"/>
    </xf>
    <xf numFmtId="4" fontId="34" fillId="3" borderId="52" xfId="0" applyNumberFormat="1" applyFont="1" applyFill="1" applyBorder="1" applyAlignment="1" applyProtection="1">
      <alignment horizontal="right" vertical="center" wrapText="1"/>
    </xf>
    <xf numFmtId="0" fontId="32" fillId="3" borderId="53" xfId="0" applyFont="1" applyFill="1" applyBorder="1" applyAlignment="1" applyProtection="1">
      <alignment horizontal="justify" vertical="center" wrapText="1"/>
      <protection locked="0"/>
    </xf>
    <xf numFmtId="4" fontId="32" fillId="3" borderId="17" xfId="0" applyNumberFormat="1" applyFont="1" applyFill="1" applyBorder="1" applyAlignment="1" applyProtection="1">
      <alignment horizontal="right" vertical="center" wrapText="1"/>
      <protection locked="0"/>
    </xf>
    <xf numFmtId="4" fontId="35" fillId="3" borderId="52" xfId="0" applyNumberFormat="1" applyFont="1" applyFill="1" applyBorder="1" applyAlignment="1" applyProtection="1">
      <alignment horizontal="right" vertical="center" wrapText="1"/>
    </xf>
    <xf numFmtId="4" fontId="35" fillId="3" borderId="52" xfId="0" applyNumberFormat="1" applyFont="1" applyFill="1" applyBorder="1" applyAlignment="1" applyProtection="1">
      <alignment horizontal="right" vertical="center" wrapText="1"/>
      <protection locked="0"/>
    </xf>
    <xf numFmtId="4" fontId="34" fillId="3" borderId="17" xfId="0" applyNumberFormat="1" applyFont="1" applyFill="1" applyBorder="1" applyAlignment="1" applyProtection="1">
      <alignment horizontal="right" vertical="center" wrapText="1"/>
    </xf>
    <xf numFmtId="4" fontId="31" fillId="3" borderId="17" xfId="0" applyNumberFormat="1" applyFont="1" applyFill="1" applyBorder="1" applyAlignment="1" applyProtection="1">
      <alignment horizontal="right" vertical="center" wrapText="1"/>
      <protection locked="0"/>
    </xf>
    <xf numFmtId="4" fontId="34" fillId="3" borderId="52" xfId="0" applyNumberFormat="1" applyFont="1" applyFill="1" applyBorder="1" applyAlignment="1" applyProtection="1">
      <alignment horizontal="right" vertical="center" wrapText="1"/>
      <protection locked="0"/>
    </xf>
    <xf numFmtId="0" fontId="30" fillId="3" borderId="54" xfId="0" applyFont="1" applyFill="1" applyBorder="1" applyAlignment="1" applyProtection="1">
      <alignment horizontal="justify" vertical="center" wrapText="1"/>
      <protection locked="0"/>
    </xf>
    <xf numFmtId="0" fontId="30" fillId="3" borderId="16" xfId="0" applyFont="1" applyFill="1" applyBorder="1" applyAlignment="1" applyProtection="1">
      <alignment horizontal="justify" vertical="center" wrapText="1"/>
      <protection locked="0"/>
    </xf>
    <xf numFmtId="0" fontId="30" fillId="3" borderId="18" xfId="0" applyFont="1" applyFill="1" applyBorder="1" applyAlignment="1" applyProtection="1">
      <alignment horizontal="justify" vertical="center" wrapText="1"/>
      <protection locked="0"/>
    </xf>
    <xf numFmtId="49" fontId="3" fillId="0" borderId="53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52" xfId="0" applyNumberFormat="1" applyFont="1" applyFill="1" applyBorder="1" applyAlignment="1">
      <alignment horizontal="center" vertical="center" wrapText="1"/>
    </xf>
    <xf numFmtId="49" fontId="27" fillId="4" borderId="16" xfId="0" applyNumberFormat="1" applyFont="1" applyFill="1" applyBorder="1" applyAlignment="1">
      <alignment horizontal="center" vertical="center" wrapText="1"/>
    </xf>
    <xf numFmtId="0" fontId="5" fillId="0" borderId="0" xfId="0" applyFont="1" applyProtection="1"/>
    <xf numFmtId="0" fontId="11" fillId="4" borderId="0" xfId="0" applyFont="1" applyFill="1" applyBorder="1" applyAlignment="1" applyProtection="1">
      <alignment horizontal="right"/>
      <protection locked="0"/>
    </xf>
    <xf numFmtId="0" fontId="40" fillId="0" borderId="0" xfId="0" applyFont="1" applyAlignment="1" applyProtection="1">
      <protection locked="0"/>
    </xf>
    <xf numFmtId="0" fontId="41" fillId="0" borderId="29" xfId="0" applyFont="1" applyBorder="1" applyAlignment="1" applyProtection="1">
      <alignment horizontal="center" vertical="center" wrapText="1"/>
      <protection locked="0"/>
    </xf>
    <xf numFmtId="0" fontId="41" fillId="0" borderId="15" xfId="0" applyFont="1" applyBorder="1" applyAlignment="1" applyProtection="1">
      <alignment horizontal="center" vertical="center" wrapText="1"/>
      <protection locked="0"/>
    </xf>
    <xf numFmtId="0" fontId="41" fillId="0" borderId="25" xfId="0" applyFont="1" applyBorder="1" applyAlignment="1" applyProtection="1">
      <alignment horizontal="center" vertical="center" wrapText="1"/>
      <protection locked="0"/>
    </xf>
    <xf numFmtId="0" fontId="41" fillId="0" borderId="27" xfId="0" applyFont="1" applyBorder="1" applyAlignment="1" applyProtection="1">
      <alignment horizontal="center" vertical="center"/>
      <protection locked="0"/>
    </xf>
    <xf numFmtId="0" fontId="41" fillId="0" borderId="28" xfId="0" applyFont="1" applyBorder="1" applyAlignment="1" applyProtection="1">
      <alignment horizontal="center" vertical="center"/>
      <protection locked="0"/>
    </xf>
    <xf numFmtId="0" fontId="41" fillId="0" borderId="5" xfId="0" applyFont="1" applyBorder="1" applyAlignment="1" applyProtection="1">
      <alignment horizontal="center" vertical="center"/>
      <protection locked="0"/>
    </xf>
    <xf numFmtId="0" fontId="41" fillId="0" borderId="14" xfId="0" applyFont="1" applyBorder="1" applyAlignment="1" applyProtection="1">
      <alignment horizontal="center" vertical="center"/>
      <protection locked="0"/>
    </xf>
    <xf numFmtId="4" fontId="41" fillId="0" borderId="17" xfId="0" applyNumberFormat="1" applyFont="1" applyBorder="1" applyAlignment="1" applyProtection="1">
      <alignment horizontal="right" vertical="center"/>
      <protection locked="0"/>
    </xf>
    <xf numFmtId="4" fontId="41" fillId="0" borderId="14" xfId="0" applyNumberFormat="1" applyFont="1" applyBorder="1" applyAlignment="1" applyProtection="1">
      <alignment horizontal="right" vertical="center"/>
      <protection locked="0"/>
    </xf>
    <xf numFmtId="4" fontId="41" fillId="0" borderId="6" xfId="0" applyNumberFormat="1" applyFont="1" applyBorder="1" applyAlignment="1" applyProtection="1">
      <alignment horizontal="right" vertical="center"/>
      <protection locked="0"/>
    </xf>
    <xf numFmtId="0" fontId="41" fillId="0" borderId="14" xfId="0" applyFont="1" applyBorder="1" applyAlignment="1" applyProtection="1">
      <alignment horizontal="left" vertical="center"/>
      <protection locked="0"/>
    </xf>
    <xf numFmtId="0" fontId="41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41" fillId="0" borderId="10" xfId="0" applyFont="1" applyBorder="1" applyAlignment="1" applyProtection="1">
      <alignment horizontal="center" vertical="center"/>
      <protection locked="0"/>
    </xf>
    <xf numFmtId="0" fontId="41" fillId="0" borderId="23" xfId="0" applyFont="1" applyBorder="1" applyAlignment="1" applyProtection="1">
      <alignment vertical="center"/>
      <protection locked="0"/>
    </xf>
    <xf numFmtId="0" fontId="42" fillId="0" borderId="0" xfId="0" applyFont="1" applyProtection="1">
      <protection locked="0"/>
    </xf>
    <xf numFmtId="4" fontId="41" fillId="0" borderId="17" xfId="0" applyNumberFormat="1" applyFont="1" applyBorder="1" applyAlignment="1" applyProtection="1">
      <alignment horizontal="right" vertical="center"/>
    </xf>
    <xf numFmtId="4" fontId="41" fillId="0" borderId="14" xfId="0" applyNumberFormat="1" applyFont="1" applyBorder="1" applyAlignment="1" applyProtection="1">
      <alignment horizontal="right" vertical="center"/>
    </xf>
    <xf numFmtId="4" fontId="41" fillId="0" borderId="6" xfId="0" applyNumberFormat="1" applyFont="1" applyBorder="1" applyAlignment="1" applyProtection="1">
      <alignment horizontal="right" vertical="center"/>
    </xf>
    <xf numFmtId="4" fontId="41" fillId="0" borderId="24" xfId="0" applyNumberFormat="1" applyFont="1" applyBorder="1" applyAlignment="1" applyProtection="1">
      <alignment horizontal="right" vertical="center"/>
    </xf>
    <xf numFmtId="4" fontId="41" fillId="0" borderId="50" xfId="0" applyNumberFormat="1" applyFont="1" applyBorder="1" applyAlignment="1" applyProtection="1">
      <alignment horizontal="right" vertical="center"/>
    </xf>
    <xf numFmtId="0" fontId="22" fillId="0" borderId="0" xfId="0" applyFont="1" applyAlignment="1" applyProtection="1">
      <protection locked="0"/>
    </xf>
    <xf numFmtId="0" fontId="40" fillId="0" borderId="0" xfId="0" applyFont="1" applyAlignment="1" applyProtection="1">
      <alignment horizontal="center"/>
      <protection locked="0"/>
    </xf>
    <xf numFmtId="0" fontId="41" fillId="0" borderId="17" xfId="0" applyFont="1" applyBorder="1" applyAlignment="1" applyProtection="1">
      <alignment horizontal="center" vertical="center"/>
      <protection locked="0"/>
    </xf>
    <xf numFmtId="0" fontId="41" fillId="0" borderId="6" xfId="0" applyFont="1" applyBorder="1" applyAlignment="1" applyProtection="1">
      <alignment horizontal="center" vertical="center"/>
      <protection locked="0"/>
    </xf>
    <xf numFmtId="4" fontId="41" fillId="0" borderId="12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49" fontId="27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 wrapText="1"/>
      <protection locked="0"/>
    </xf>
    <xf numFmtId="4" fontId="5" fillId="0" borderId="52" xfId="0" applyNumberFormat="1" applyFont="1" applyBorder="1" applyAlignment="1" applyProtection="1">
      <alignment horizontal="right" vertical="center" wrapText="1"/>
      <protection locked="0"/>
    </xf>
    <xf numFmtId="0" fontId="39" fillId="0" borderId="5" xfId="0" applyFont="1" applyBorder="1" applyAlignment="1" applyProtection="1">
      <alignment vertical="center" wrapText="1"/>
      <protection locked="0"/>
    </xf>
    <xf numFmtId="4" fontId="39" fillId="0" borderId="17" xfId="0" applyNumberFormat="1" applyFont="1" applyBorder="1" applyAlignment="1" applyProtection="1">
      <alignment horizontal="right" vertical="center" wrapText="1"/>
      <protection locked="0"/>
    </xf>
    <xf numFmtId="4" fontId="39" fillId="0" borderId="52" xfId="0" applyNumberFormat="1" applyFont="1" applyBorder="1" applyAlignment="1" applyProtection="1">
      <alignment horizontal="right" vertical="center" wrapText="1"/>
      <protection locked="0"/>
    </xf>
    <xf numFmtId="0" fontId="70" fillId="0" borderId="0" xfId="0" applyFont="1" applyProtection="1">
      <protection locked="0"/>
    </xf>
    <xf numFmtId="0" fontId="12" fillId="0" borderId="53" xfId="0" applyFont="1" applyBorder="1" applyAlignment="1" applyProtection="1">
      <alignment vertical="top" wrapText="1"/>
      <protection locked="0"/>
    </xf>
    <xf numFmtId="4" fontId="12" fillId="0" borderId="17" xfId="0" applyNumberFormat="1" applyFont="1" applyBorder="1" applyAlignment="1" applyProtection="1">
      <alignment horizontal="right" vertical="center" wrapText="1"/>
      <protection locked="0"/>
    </xf>
    <xf numFmtId="4" fontId="12" fillId="0" borderId="52" xfId="0" applyNumberFormat="1" applyFont="1" applyBorder="1" applyAlignment="1" applyProtection="1">
      <alignment horizontal="right" vertical="center" wrapText="1"/>
      <protection locked="0"/>
    </xf>
    <xf numFmtId="0" fontId="53" fillId="0" borderId="0" xfId="0" applyFont="1" applyProtection="1">
      <protection locked="0"/>
    </xf>
    <xf numFmtId="4" fontId="24" fillId="0" borderId="17" xfId="0" applyNumberFormat="1" applyFont="1" applyBorder="1" applyAlignment="1" applyProtection="1">
      <alignment horizontal="right" vertical="center" wrapText="1"/>
      <protection locked="0"/>
    </xf>
    <xf numFmtId="4" fontId="24" fillId="0" borderId="52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4" fontId="12" fillId="0" borderId="18" xfId="0" applyNumberFormat="1" applyFont="1" applyBorder="1" applyAlignment="1" applyProtection="1">
      <alignment horizontal="right" vertical="center" wrapText="1"/>
      <protection locked="0"/>
    </xf>
    <xf numFmtId="4" fontId="3" fillId="0" borderId="24" xfId="0" applyNumberFormat="1" applyFont="1" applyBorder="1" applyAlignment="1" applyProtection="1">
      <alignment horizontal="right" vertical="center" wrapText="1"/>
      <protection locked="0"/>
    </xf>
    <xf numFmtId="4" fontId="3" fillId="0" borderId="50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wrapText="1"/>
      <protection locked="0"/>
    </xf>
    <xf numFmtId="0" fontId="5" fillId="0" borderId="53" xfId="0" applyFont="1" applyBorder="1" applyAlignment="1" applyProtection="1">
      <alignment horizontal="justify" vertical="center" wrapText="1"/>
      <protection locked="0"/>
    </xf>
    <xf numFmtId="0" fontId="24" fillId="0" borderId="53" xfId="0" applyFont="1" applyBorder="1" applyAlignment="1" applyProtection="1">
      <alignment horizontal="left" vertical="center" wrapText="1" indent="4"/>
      <protection locked="0"/>
    </xf>
    <xf numFmtId="0" fontId="3" fillId="0" borderId="49" xfId="0" applyFont="1" applyBorder="1" applyAlignment="1" applyProtection="1">
      <alignment horizontal="justify" vertical="center" wrapText="1"/>
      <protection locked="0"/>
    </xf>
    <xf numFmtId="0" fontId="7" fillId="0" borderId="0" xfId="0" applyFont="1" applyFill="1" applyBorder="1" applyAlignment="1">
      <alignment horizontal="right"/>
    </xf>
    <xf numFmtId="0" fontId="40" fillId="0" borderId="0" xfId="0" applyFont="1" applyFill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41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left" vertical="center"/>
    </xf>
    <xf numFmtId="0" fontId="41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left" vertical="center"/>
    </xf>
    <xf numFmtId="0" fontId="5" fillId="0" borderId="5" xfId="0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 applyAlignment="1"/>
    <xf numFmtId="0" fontId="5" fillId="0" borderId="8" xfId="0" applyFont="1" applyFill="1" applyBorder="1"/>
    <xf numFmtId="0" fontId="5" fillId="0" borderId="9" xfId="0" applyFont="1" applyFill="1" applyBorder="1"/>
    <xf numFmtId="0" fontId="45" fillId="0" borderId="0" xfId="0" applyFont="1" applyFill="1" applyAlignment="1"/>
    <xf numFmtId="0" fontId="42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horizontal="left" vertical="center"/>
    </xf>
    <xf numFmtId="0" fontId="41" fillId="0" borderId="3" xfId="0" applyFont="1" applyFill="1" applyBorder="1" applyAlignment="1">
      <alignment horizontal="center" vertical="center"/>
    </xf>
    <xf numFmtId="0" fontId="7" fillId="4" borderId="0" xfId="0" applyFont="1" applyFill="1" applyBorder="1" applyAlignment="1" applyProtection="1">
      <alignment horizontal="right"/>
      <protection locked="0"/>
    </xf>
    <xf numFmtId="0" fontId="41" fillId="2" borderId="29" xfId="0" applyFont="1" applyFill="1" applyBorder="1" applyAlignment="1" applyProtection="1">
      <alignment horizontal="center" vertical="center"/>
      <protection locked="0"/>
    </xf>
    <xf numFmtId="0" fontId="41" fillId="2" borderId="38" xfId="0" applyFont="1" applyFill="1" applyBorder="1" applyAlignment="1" applyProtection="1">
      <alignment horizontal="center" vertical="center"/>
      <protection locked="0"/>
    </xf>
    <xf numFmtId="0" fontId="41" fillId="0" borderId="5" xfId="0" applyFont="1" applyBorder="1" applyAlignment="1" applyProtection="1">
      <alignment horizontal="left" vertical="center"/>
      <protection locked="0"/>
    </xf>
    <xf numFmtId="4" fontId="41" fillId="0" borderId="52" xfId="0" applyNumberFormat="1" applyFont="1" applyBorder="1" applyAlignment="1" applyProtection="1">
      <alignment horizontal="right" vertical="center"/>
      <protection locked="0"/>
    </xf>
    <xf numFmtId="0" fontId="42" fillId="0" borderId="14" xfId="0" applyFont="1" applyBorder="1" applyAlignment="1" applyProtection="1">
      <alignment horizontal="left" vertical="center"/>
      <protection locked="0"/>
    </xf>
    <xf numFmtId="0" fontId="41" fillId="2" borderId="15" xfId="0" applyFont="1" applyFill="1" applyBorder="1" applyAlignment="1" applyProtection="1">
      <alignment horizontal="center" vertical="center"/>
      <protection locked="0"/>
    </xf>
    <xf numFmtId="0" fontId="41" fillId="2" borderId="16" xfId="0" applyFont="1" applyFill="1" applyBorder="1" applyAlignment="1" applyProtection="1">
      <alignment horizontal="center" vertical="center"/>
      <protection locked="0"/>
    </xf>
    <xf numFmtId="0" fontId="41" fillId="0" borderId="7" xfId="0" applyFont="1" applyBorder="1" applyAlignment="1" applyProtection="1">
      <alignment horizontal="center" vertical="center"/>
      <protection locked="0"/>
    </xf>
    <xf numFmtId="0" fontId="41" fillId="0" borderId="31" xfId="0" applyFont="1" applyBorder="1" applyAlignment="1" applyProtection="1">
      <alignment horizontal="center" vertical="center"/>
      <protection locked="0"/>
    </xf>
    <xf numFmtId="0" fontId="41" fillId="0" borderId="16" xfId="0" applyFont="1" applyBorder="1" applyAlignment="1" applyProtection="1">
      <alignment horizontal="center" vertical="center"/>
      <protection locked="0"/>
    </xf>
    <xf numFmtId="0" fontId="41" fillId="0" borderId="9" xfId="0" applyFont="1" applyBorder="1" applyAlignment="1" applyProtection="1">
      <alignment horizontal="center" vertical="center"/>
      <protection locked="0"/>
    </xf>
    <xf numFmtId="0" fontId="69" fillId="0" borderId="0" xfId="0" applyFont="1" applyAlignment="1" applyProtection="1">
      <protection locked="0"/>
    </xf>
    <xf numFmtId="0" fontId="69" fillId="0" borderId="0" xfId="0" applyFont="1" applyProtection="1">
      <protection locked="0"/>
    </xf>
    <xf numFmtId="4" fontId="41" fillId="0" borderId="52" xfId="0" applyNumberFormat="1" applyFont="1" applyBorder="1" applyAlignment="1" applyProtection="1">
      <alignment horizontal="right" vertical="center"/>
    </xf>
    <xf numFmtId="0" fontId="71" fillId="0" borderId="0" xfId="0" applyFont="1"/>
    <xf numFmtId="0" fontId="73" fillId="0" borderId="0" xfId="0" applyFont="1"/>
    <xf numFmtId="0" fontId="2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40" fillId="0" borderId="0" xfId="0" applyFont="1" applyBorder="1" applyAlignment="1" applyProtection="1">
      <alignment horizontal="center"/>
      <protection locked="0"/>
    </xf>
    <xf numFmtId="0" fontId="41" fillId="0" borderId="29" xfId="0" applyFont="1" applyBorder="1" applyAlignment="1" applyProtection="1">
      <alignment horizontal="center" vertical="center"/>
      <protection locked="0"/>
    </xf>
    <xf numFmtId="0" fontId="41" fillId="0" borderId="15" xfId="0" applyFont="1" applyBorder="1" applyAlignment="1" applyProtection="1">
      <alignment horizontal="center" vertical="center"/>
      <protection locked="0"/>
    </xf>
    <xf numFmtId="0" fontId="41" fillId="0" borderId="25" xfId="0" applyFont="1" applyBorder="1" applyAlignment="1" applyProtection="1">
      <alignment horizontal="center" vertical="center"/>
      <protection locked="0"/>
    </xf>
    <xf numFmtId="0" fontId="41" fillId="0" borderId="14" xfId="0" applyFont="1" applyFill="1" applyBorder="1" applyAlignment="1" applyProtection="1">
      <alignment horizontal="center" vertical="center"/>
      <protection locked="0"/>
    </xf>
    <xf numFmtId="0" fontId="41" fillId="0" borderId="14" xfId="0" applyFont="1" applyFill="1" applyBorder="1" applyAlignment="1" applyProtection="1">
      <alignment horizontal="left" vertical="center"/>
      <protection locked="0"/>
    </xf>
    <xf numFmtId="0" fontId="47" fillId="0" borderId="0" xfId="12" applyFont="1" applyAlignment="1" applyProtection="1">
      <alignment horizontal="center" vertical="center"/>
      <protection locked="0"/>
    </xf>
    <xf numFmtId="0" fontId="72" fillId="0" borderId="0" xfId="0" applyFont="1" applyProtection="1">
      <protection locked="0"/>
    </xf>
    <xf numFmtId="4" fontId="41" fillId="0" borderId="6" xfId="6" applyNumberFormat="1" applyFont="1" applyBorder="1" applyAlignment="1" applyProtection="1">
      <alignment horizontal="right" vertical="center" wrapText="1"/>
    </xf>
    <xf numFmtId="4" fontId="41" fillId="0" borderId="17" xfId="0" applyNumberFormat="1" applyFont="1" applyBorder="1" applyAlignment="1" applyProtection="1">
      <alignment horizontal="right" vertical="center" wrapText="1"/>
    </xf>
    <xf numFmtId="4" fontId="41" fillId="0" borderId="14" xfId="6" applyNumberFormat="1" applyFont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vertical="center"/>
      <protection locked="0"/>
    </xf>
    <xf numFmtId="4" fontId="7" fillId="0" borderId="8" xfId="0" applyNumberFormat="1" applyFont="1" applyFill="1" applyBorder="1" applyAlignment="1" applyProtection="1">
      <alignment horizontal="left" vertical="top"/>
      <protection locked="0"/>
    </xf>
    <xf numFmtId="0" fontId="7" fillId="0" borderId="49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23" fillId="0" borderId="51" xfId="0" applyFont="1" applyFill="1" applyBorder="1" applyAlignment="1" applyProtection="1">
      <alignment vertical="center"/>
      <protection locked="0"/>
    </xf>
    <xf numFmtId="0" fontId="17" fillId="0" borderId="15" xfId="0" applyFont="1" applyFill="1" applyBorder="1" applyAlignment="1" applyProtection="1">
      <alignment horizontal="justify" vertical="center"/>
      <protection locked="0"/>
    </xf>
    <xf numFmtId="0" fontId="2" fillId="0" borderId="53" xfId="0" applyFont="1" applyFill="1" applyBorder="1" applyAlignment="1" applyProtection="1">
      <alignment horizontal="left" vertical="center" indent="3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23" fillId="0" borderId="54" xfId="0" applyFont="1" applyFill="1" applyBorder="1" applyAlignment="1" applyProtection="1">
      <alignment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justify" vertical="center"/>
      <protection locked="0"/>
    </xf>
    <xf numFmtId="0" fontId="23" fillId="0" borderId="8" xfId="0" applyFont="1" applyFill="1" applyBorder="1" applyAlignment="1" applyProtection="1">
      <alignment horizontal="left" vertical="center"/>
      <protection locked="0"/>
    </xf>
    <xf numFmtId="0" fontId="23" fillId="0" borderId="53" xfId="0" applyFont="1" applyFill="1" applyBorder="1" applyAlignment="1" applyProtection="1">
      <alignment vertical="center"/>
      <protection locked="0"/>
    </xf>
    <xf numFmtId="0" fontId="2" fillId="0" borderId="54" xfId="0" applyFont="1" applyFill="1" applyBorder="1" applyAlignment="1" applyProtection="1">
      <alignment horizontal="justify" vertical="center"/>
      <protection locked="0"/>
    </xf>
    <xf numFmtId="0" fontId="17" fillId="0" borderId="16" xfId="0" applyFont="1" applyFill="1" applyBorder="1" applyAlignment="1" applyProtection="1">
      <alignment horizontal="justify" vertical="center"/>
      <protection locked="0"/>
    </xf>
    <xf numFmtId="4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 wrapText="1"/>
    </xf>
    <xf numFmtId="4" fontId="7" fillId="0" borderId="2" xfId="0" applyNumberFormat="1" applyFont="1" applyFill="1" applyBorder="1" applyAlignment="1" applyProtection="1">
      <alignment horizontal="right" vertical="center" wrapText="1"/>
    </xf>
    <xf numFmtId="4" fontId="7" fillId="0" borderId="8" xfId="0" applyNumberFormat="1" applyFont="1" applyFill="1" applyBorder="1" applyAlignment="1" applyProtection="1">
      <alignment horizontal="right" vertical="center" wrapText="1"/>
    </xf>
    <xf numFmtId="4" fontId="7" fillId="2" borderId="25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4" fontId="17" fillId="0" borderId="52" xfId="0" applyNumberFormat="1" applyFont="1" applyFill="1" applyBorder="1" applyAlignment="1" applyProtection="1">
      <alignment horizontal="right" vertical="center"/>
    </xf>
    <xf numFmtId="4" fontId="17" fillId="0" borderId="18" xfId="0" applyNumberFormat="1" applyFont="1" applyFill="1" applyBorder="1" applyAlignment="1" applyProtection="1">
      <alignment horizontal="right" vertical="center"/>
    </xf>
    <xf numFmtId="4" fontId="17" fillId="0" borderId="2" xfId="0" applyNumberFormat="1" applyFont="1" applyFill="1" applyBorder="1" applyAlignment="1" applyProtection="1">
      <alignment horizontal="right" vertical="center"/>
    </xf>
    <xf numFmtId="4" fontId="17" fillId="0" borderId="8" xfId="0" applyNumberFormat="1" applyFont="1" applyFill="1" applyBorder="1" applyAlignment="1" applyProtection="1">
      <alignment horizontal="right" vertical="center"/>
    </xf>
    <xf numFmtId="4" fontId="7" fillId="2" borderId="18" xfId="0" applyNumberFormat="1" applyFont="1" applyFill="1" applyBorder="1" applyAlignment="1" applyProtection="1">
      <alignment horizontal="right" vertical="center" wrapText="1"/>
    </xf>
    <xf numFmtId="0" fontId="22" fillId="0" borderId="0" xfId="0" applyFont="1" applyBorder="1" applyAlignment="1" applyProtection="1">
      <alignment horizontal="left" vertical="center"/>
    </xf>
    <xf numFmtId="0" fontId="67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 wrapText="1"/>
    </xf>
    <xf numFmtId="4" fontId="17" fillId="3" borderId="52" xfId="0" applyNumberFormat="1" applyFont="1" applyFill="1" applyBorder="1" applyAlignment="1" applyProtection="1">
      <alignment horizontal="right" vertical="center"/>
    </xf>
    <xf numFmtId="4" fontId="17" fillId="3" borderId="18" xfId="0" applyNumberFormat="1" applyFont="1" applyFill="1" applyBorder="1" applyAlignment="1" applyProtection="1">
      <alignment horizontal="right" vertical="center"/>
    </xf>
    <xf numFmtId="0" fontId="75" fillId="0" borderId="0" xfId="0" applyFont="1" applyFill="1" applyBorder="1" applyAlignment="1" applyProtection="1">
      <alignment horizontal="center"/>
      <protection locked="0"/>
    </xf>
    <xf numFmtId="0" fontId="74" fillId="0" borderId="0" xfId="0" applyFont="1" applyBorder="1" applyAlignment="1" applyProtection="1">
      <alignment horizontal="left"/>
      <protection locked="0"/>
    </xf>
    <xf numFmtId="0" fontId="67" fillId="0" borderId="0" xfId="0" applyFont="1" applyBorder="1" applyAlignment="1" applyProtection="1">
      <alignment horizontal="left"/>
      <protection locked="0"/>
    </xf>
    <xf numFmtId="0" fontId="74" fillId="0" borderId="0" xfId="0" applyFont="1" applyFill="1" applyAlignment="1" applyProtection="1">
      <alignment horizontal="center" vertical="center"/>
      <protection locked="0"/>
    </xf>
    <xf numFmtId="0" fontId="76" fillId="0" borderId="0" xfId="0" applyFont="1" applyFill="1" applyAlignment="1" applyProtection="1">
      <alignment horizontal="center" vertical="center"/>
      <protection locked="0"/>
    </xf>
    <xf numFmtId="0" fontId="7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</xf>
    <xf numFmtId="0" fontId="7" fillId="0" borderId="8" xfId="0" applyFont="1" applyFill="1" applyBorder="1" applyAlignment="1" applyProtection="1">
      <alignment horizontal="center" vertical="top"/>
      <protection locked="0"/>
    </xf>
    <xf numFmtId="0" fontId="3" fillId="0" borderId="54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0" fontId="63" fillId="0" borderId="25" xfId="0" applyFont="1" applyFill="1" applyBorder="1" applyAlignment="1" applyProtection="1">
      <alignment horizontal="center" vertical="center" wrapText="1"/>
    </xf>
    <xf numFmtId="49" fontId="64" fillId="0" borderId="18" xfId="0" applyNumberFormat="1" applyFont="1" applyFill="1" applyBorder="1" applyAlignment="1" applyProtection="1">
      <alignment horizontal="center" vertical="center" wrapText="1"/>
    </xf>
    <xf numFmtId="4" fontId="61" fillId="0" borderId="52" xfId="0" applyNumberFormat="1" applyFont="1" applyBorder="1" applyAlignment="1" applyProtection="1">
      <alignment horizontal="right" vertical="center" wrapText="1"/>
    </xf>
    <xf numFmtId="4" fontId="61" fillId="0" borderId="18" xfId="0" applyNumberFormat="1" applyFont="1" applyBorder="1" applyAlignment="1" applyProtection="1">
      <alignment horizontal="right" vertical="center" wrapText="1"/>
    </xf>
    <xf numFmtId="4" fontId="24" fillId="0" borderId="18" xfId="0" applyNumberFormat="1" applyFont="1" applyFill="1" applyBorder="1" applyAlignment="1" applyProtection="1">
      <alignment horizontal="right" vertical="center" wrapText="1"/>
    </xf>
    <xf numFmtId="4" fontId="39" fillId="0" borderId="18" xfId="0" applyNumberFormat="1" applyFont="1" applyFill="1" applyBorder="1" applyAlignment="1" applyProtection="1">
      <alignment horizontal="right" vertical="center" wrapText="1"/>
    </xf>
    <xf numFmtId="4" fontId="1" fillId="0" borderId="18" xfId="0" applyNumberFormat="1" applyFont="1" applyFill="1" applyBorder="1" applyAlignment="1" applyProtection="1">
      <alignment horizontal="right" vertical="center" wrapText="1"/>
    </xf>
    <xf numFmtId="4" fontId="3" fillId="0" borderId="18" xfId="0" applyNumberFormat="1" applyFont="1" applyFill="1" applyBorder="1" applyAlignment="1" applyProtection="1">
      <alignment horizontal="right" vertical="center" wrapText="1"/>
    </xf>
    <xf numFmtId="4" fontId="64" fillId="0" borderId="52" xfId="0" applyNumberFormat="1" applyFont="1" applyFill="1" applyBorder="1" applyAlignment="1" applyProtection="1">
      <alignment horizontal="right" vertical="center" wrapText="1"/>
    </xf>
    <xf numFmtId="4" fontId="61" fillId="0" borderId="52" xfId="0" applyNumberFormat="1" applyFont="1" applyFill="1" applyBorder="1" applyAlignment="1" applyProtection="1">
      <alignment horizontal="right" vertical="center" wrapText="1"/>
    </xf>
    <xf numFmtId="4" fontId="61" fillId="0" borderId="50" xfId="0" applyNumberFormat="1" applyFont="1" applyFill="1" applyBorder="1" applyAlignment="1" applyProtection="1">
      <alignment horizontal="right" vertical="center" wrapText="1"/>
    </xf>
    <xf numFmtId="0" fontId="76" fillId="0" borderId="0" xfId="0" applyFont="1" applyAlignment="1" applyProtection="1">
      <alignment horizontal="center" wrapText="1"/>
    </xf>
    <xf numFmtId="4" fontId="12" fillId="0" borderId="8" xfId="0" applyNumberFormat="1" applyFont="1" applyFill="1" applyBorder="1" applyAlignment="1" applyProtection="1">
      <alignment vertical="top"/>
      <protection locked="0"/>
    </xf>
    <xf numFmtId="4" fontId="33" fillId="0" borderId="45" xfId="0" applyNumberFormat="1" applyFont="1" applyBorder="1" applyAlignment="1" applyProtection="1">
      <alignment horizontal="center" vertical="center" wrapText="1"/>
      <protection locked="0"/>
    </xf>
    <xf numFmtId="4" fontId="5" fillId="0" borderId="6" xfId="0" applyNumberFormat="1" applyFont="1" applyBorder="1" applyAlignment="1" applyProtection="1">
      <alignment horizontal="left" vertical="top"/>
      <protection locked="0"/>
    </xf>
    <xf numFmtId="4" fontId="17" fillId="0" borderId="9" xfId="0" applyNumberFormat="1" applyFont="1" applyBorder="1" applyAlignment="1" applyProtection="1">
      <alignment horizontal="left" vertical="top"/>
      <protection locked="0"/>
    </xf>
    <xf numFmtId="4" fontId="74" fillId="0" borderId="0" xfId="0" applyNumberFormat="1" applyFont="1" applyBorder="1" applyAlignment="1" applyProtection="1">
      <alignment horizontal="left"/>
      <protection locked="0"/>
    </xf>
    <xf numFmtId="4" fontId="7" fillId="0" borderId="0" xfId="0" applyNumberFormat="1" applyFont="1" applyFill="1" applyProtection="1"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0" fontId="75" fillId="0" borderId="0" xfId="0" applyFont="1" applyFill="1" applyBorder="1" applyAlignment="1" applyProtection="1">
      <alignment horizontal="center"/>
    </xf>
    <xf numFmtId="0" fontId="75" fillId="0" borderId="0" xfId="0" applyFont="1" applyFill="1" applyBorder="1" applyAlignment="1" applyProtection="1">
      <alignment horizontal="left"/>
    </xf>
    <xf numFmtId="0" fontId="76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2" fillId="0" borderId="10" xfId="0" applyFont="1" applyBorder="1" applyAlignment="1" applyProtection="1">
      <alignment vertical="center" wrapText="1"/>
      <protection locked="0"/>
    </xf>
    <xf numFmtId="0" fontId="12" fillId="0" borderId="12" xfId="0" applyFont="1" applyBorder="1" applyAlignment="1" applyProtection="1">
      <alignment vertical="center" wrapText="1"/>
      <protection locked="0"/>
    </xf>
    <xf numFmtId="4" fontId="12" fillId="0" borderId="10" xfId="0" applyNumberFormat="1" applyFont="1" applyBorder="1" applyAlignment="1" applyProtection="1">
      <alignment vertical="center"/>
      <protection locked="0"/>
    </xf>
    <xf numFmtId="4" fontId="12" fillId="0" borderId="12" xfId="0" applyNumberFormat="1" applyFont="1" applyBorder="1" applyAlignment="1" applyProtection="1">
      <alignment vertical="center"/>
      <protection locked="0"/>
    </xf>
    <xf numFmtId="4" fontId="25" fillId="0" borderId="52" xfId="0" applyNumberFormat="1" applyFont="1" applyBorder="1" applyAlignment="1" applyProtection="1">
      <alignment horizontal="right" vertical="center" wrapText="1"/>
    </xf>
    <xf numFmtId="4" fontId="25" fillId="0" borderId="18" xfId="0" applyNumberFormat="1" applyFont="1" applyBorder="1" applyAlignment="1" applyProtection="1">
      <alignment horizontal="right" vertical="center" wrapText="1"/>
    </xf>
    <xf numFmtId="4" fontId="27" fillId="0" borderId="18" xfId="0" applyNumberFormat="1" applyFont="1" applyBorder="1" applyAlignment="1" applyProtection="1">
      <alignment horizontal="right" vertical="center" wrapText="1"/>
    </xf>
    <xf numFmtId="165" fontId="1" fillId="0" borderId="16" xfId="0" applyNumberFormat="1" applyFont="1" applyBorder="1" applyAlignment="1">
      <alignment horizontal="right" vertical="center" wrapText="1"/>
    </xf>
    <xf numFmtId="165" fontId="1" fillId="0" borderId="18" xfId="0" applyNumberFormat="1" applyFont="1" applyBorder="1" applyAlignment="1">
      <alignment horizontal="right" vertical="center" wrapText="1"/>
    </xf>
    <xf numFmtId="0" fontId="3" fillId="0" borderId="53" xfId="0" applyFont="1" applyFill="1" applyBorder="1" applyAlignment="1">
      <alignment horizontal="left" vertical="top" wrapText="1"/>
    </xf>
    <xf numFmtId="165" fontId="3" fillId="0" borderId="17" xfId="0" applyNumberFormat="1" applyFont="1" applyFill="1" applyBorder="1" applyAlignment="1">
      <alignment horizontal="right" vertical="center" wrapText="1"/>
    </xf>
    <xf numFmtId="0" fontId="1" fillId="0" borderId="55" xfId="0" applyNumberFormat="1" applyFont="1" applyFill="1" applyBorder="1" applyAlignment="1" applyProtection="1">
      <alignment horizontal="justify" vertical="top" wrapText="1"/>
    </xf>
    <xf numFmtId="3" fontId="1" fillId="0" borderId="16" xfId="0" applyNumberFormat="1" applyFont="1" applyBorder="1" applyAlignment="1">
      <alignment horizontal="right" vertical="center" wrapText="1"/>
    </xf>
    <xf numFmtId="0" fontId="1" fillId="0" borderId="0" xfId="0" applyNumberFormat="1" applyFont="1" applyFill="1" applyBorder="1" applyAlignment="1" applyProtection="1"/>
    <xf numFmtId="0" fontId="1" fillId="0" borderId="54" xfId="0" applyFont="1" applyBorder="1" applyAlignment="1">
      <alignment horizontal="left" vertical="top" wrapText="1" indent="3"/>
    </xf>
    <xf numFmtId="0" fontId="1" fillId="0" borderId="8" xfId="0" applyNumberFormat="1" applyFont="1" applyFill="1" applyBorder="1" applyAlignment="1" applyProtection="1"/>
    <xf numFmtId="49" fontId="3" fillId="0" borderId="55" xfId="0" applyNumberFormat="1" applyFont="1" applyFill="1" applyBorder="1" applyAlignment="1">
      <alignment horizontal="left" vertical="center" wrapText="1"/>
    </xf>
    <xf numFmtId="0" fontId="1" fillId="0" borderId="38" xfId="0" applyFont="1" applyBorder="1" applyAlignment="1">
      <alignment horizontal="justify" vertical="center" wrapText="1"/>
    </xf>
    <xf numFmtId="0" fontId="1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/>
    <xf numFmtId="3" fontId="1" fillId="0" borderId="16" xfId="0" applyNumberFormat="1" applyFont="1" applyFill="1" applyBorder="1" applyAlignment="1" applyProtection="1"/>
    <xf numFmtId="3" fontId="1" fillId="0" borderId="22" xfId="0" applyNumberFormat="1" applyFont="1" applyBorder="1" applyAlignment="1">
      <alignment horizontal="right" vertical="center" wrapText="1"/>
    </xf>
    <xf numFmtId="0" fontId="3" fillId="0" borderId="53" xfId="0" applyFont="1" applyFill="1" applyBorder="1" applyAlignment="1">
      <alignment horizontal="left" vertical="top" wrapText="1" indent="3"/>
    </xf>
    <xf numFmtId="0" fontId="3" fillId="0" borderId="55" xfId="0" applyNumberFormat="1" applyFont="1" applyFill="1" applyBorder="1" applyAlignment="1" applyProtection="1">
      <alignment horizontal="justify" vertical="top" wrapText="1"/>
    </xf>
    <xf numFmtId="3" fontId="3" fillId="0" borderId="17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justify" vertical="top" wrapText="1"/>
    </xf>
    <xf numFmtId="0" fontId="1" fillId="0" borderId="53" xfId="0" applyFont="1" applyFill="1" applyBorder="1" applyAlignment="1">
      <alignment horizontal="left" vertical="top" wrapText="1" indent="3"/>
    </xf>
    <xf numFmtId="3" fontId="1" fillId="0" borderId="17" xfId="0" applyNumberFormat="1" applyFont="1" applyFill="1" applyBorder="1" applyAlignment="1">
      <alignment horizontal="right" vertical="center" wrapText="1"/>
    </xf>
    <xf numFmtId="3" fontId="1" fillId="0" borderId="52" xfId="0" applyNumberFormat="1" applyFont="1" applyFill="1" applyBorder="1" applyAlignment="1">
      <alignment horizontal="right" vertical="center" wrapText="1"/>
    </xf>
    <xf numFmtId="0" fontId="3" fillId="0" borderId="55" xfId="0" applyFont="1" applyFill="1" applyBorder="1" applyAlignment="1">
      <alignment horizontal="justify" vertical="top" wrapText="1"/>
    </xf>
    <xf numFmtId="0" fontId="1" fillId="0" borderId="53" xfId="0" applyFont="1" applyFill="1" applyBorder="1" applyAlignment="1">
      <alignment horizontal="left" vertical="top" wrapText="1" indent="1"/>
    </xf>
    <xf numFmtId="0" fontId="1" fillId="0" borderId="55" xfId="0" applyFont="1" applyFill="1" applyBorder="1" applyAlignment="1">
      <alignment horizontal="justify" vertical="top" wrapText="1"/>
    </xf>
    <xf numFmtId="165" fontId="1" fillId="0" borderId="17" xfId="8" applyNumberFormat="1" applyFont="1" applyFill="1" applyBorder="1" applyAlignment="1">
      <alignment horizontal="right" vertical="center" wrapText="1"/>
    </xf>
    <xf numFmtId="0" fontId="1" fillId="0" borderId="53" xfId="0" applyFont="1" applyFill="1" applyBorder="1" applyAlignment="1">
      <alignment horizontal="left" vertical="top" wrapText="1" indent="2"/>
    </xf>
    <xf numFmtId="165" fontId="1" fillId="0" borderId="17" xfId="0" applyNumberFormat="1" applyFont="1" applyFill="1" applyBorder="1" applyAlignment="1">
      <alignment horizontal="right" vertical="center" wrapText="1"/>
    </xf>
    <xf numFmtId="165" fontId="1" fillId="0" borderId="52" xfId="6" applyNumberFormat="1" applyFont="1" applyFill="1" applyBorder="1" applyAlignment="1">
      <alignment horizontal="right" vertical="center" wrapText="1"/>
    </xf>
    <xf numFmtId="165" fontId="1" fillId="0" borderId="52" xfId="0" applyNumberFormat="1" applyFont="1" applyFill="1" applyBorder="1" applyAlignment="1">
      <alignment horizontal="right" vertical="center" wrapText="1"/>
    </xf>
    <xf numFmtId="0" fontId="3" fillId="0" borderId="53" xfId="0" applyFont="1" applyFill="1" applyBorder="1" applyAlignment="1">
      <alignment horizontal="left" vertical="center" wrapText="1"/>
    </xf>
    <xf numFmtId="0" fontId="41" fillId="0" borderId="19" xfId="0" applyFont="1" applyBorder="1" applyAlignment="1">
      <alignment horizontal="center" vertical="center"/>
    </xf>
    <xf numFmtId="0" fontId="41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1" fillId="0" borderId="21" xfId="0" applyFont="1" applyBorder="1" applyAlignment="1">
      <alignment horizontal="left" vertical="center" wrapText="1"/>
    </xf>
    <xf numFmtId="41" fontId="41" fillId="0" borderId="21" xfId="0" applyNumberFormat="1" applyFont="1" applyBorder="1" applyAlignment="1">
      <alignment horizontal="right" vertical="center"/>
    </xf>
    <xf numFmtId="0" fontId="41" fillId="0" borderId="17" xfId="0" applyFont="1" applyBorder="1" applyAlignment="1">
      <alignment horizontal="left" vertical="center"/>
    </xf>
    <xf numFmtId="41" fontId="41" fillId="0" borderId="17" xfId="0" applyNumberFormat="1" applyFont="1" applyBorder="1" applyAlignment="1">
      <alignment horizontal="right" vertical="center"/>
    </xf>
    <xf numFmtId="0" fontId="41" fillId="0" borderId="17" xfId="0" applyFont="1" applyBorder="1" applyAlignment="1">
      <alignment horizontal="left" vertical="center" wrapText="1"/>
    </xf>
    <xf numFmtId="41" fontId="41" fillId="0" borderId="41" xfId="0" applyNumberFormat="1" applyFont="1" applyBorder="1" applyAlignment="1">
      <alignment horizontal="righ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5" xfId="0" quotePrefix="1" applyBorder="1"/>
    <xf numFmtId="0" fontId="0" fillId="0" borderId="0" xfId="0" applyBorder="1"/>
    <xf numFmtId="0" fontId="53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78" fillId="0" borderId="0" xfId="0" applyFont="1" applyAlignment="1">
      <alignment horizontal="center" vertical="center" wrapText="1"/>
    </xf>
    <xf numFmtId="0" fontId="53" fillId="0" borderId="8" xfId="0" applyFont="1" applyBorder="1"/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7" fillId="0" borderId="8" xfId="0" applyFont="1" applyFill="1" applyBorder="1" applyAlignment="1" applyProtection="1">
      <alignment horizontal="center" vertical="top"/>
      <protection locked="0"/>
    </xf>
    <xf numFmtId="0" fontId="17" fillId="0" borderId="43" xfId="0" applyFont="1" applyBorder="1" applyAlignment="1" applyProtection="1">
      <alignment horizontal="center" vertical="center"/>
      <protection locked="0"/>
    </xf>
    <xf numFmtId="0" fontId="17" fillId="0" borderId="44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2" fillId="0" borderId="8" xfId="0" applyFont="1" applyFill="1" applyBorder="1" applyAlignment="1" applyProtection="1">
      <alignment horizontal="center" vertical="top"/>
      <protection locked="0"/>
    </xf>
    <xf numFmtId="0" fontId="27" fillId="0" borderId="5" xfId="0" applyFont="1" applyFill="1" applyBorder="1" applyAlignment="1" applyProtection="1">
      <alignment horizontal="justify" vertical="top"/>
      <protection locked="0"/>
    </xf>
    <xf numFmtId="0" fontId="27" fillId="0" borderId="0" xfId="0" applyFont="1" applyFill="1" applyBorder="1" applyAlignment="1" applyProtection="1">
      <alignment horizontal="justify" vertical="top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justify" vertical="top" wrapText="1"/>
      <protection locked="0"/>
    </xf>
    <xf numFmtId="0" fontId="8" fillId="0" borderId="8" xfId="0" applyFont="1" applyBorder="1" applyAlignment="1" applyProtection="1">
      <alignment horizontal="justify" vertical="top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8" fillId="0" borderId="5" xfId="0" applyFont="1" applyBorder="1" applyAlignment="1" applyProtection="1">
      <alignment horizontal="justify" vertical="top" wrapText="1"/>
      <protection locked="0"/>
    </xf>
    <xf numFmtId="0" fontId="8" fillId="0" borderId="0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left" vertical="top" wrapText="1" indent="5"/>
      <protection locked="0"/>
    </xf>
    <xf numFmtId="0" fontId="7" fillId="0" borderId="0" xfId="0" applyFont="1" applyBorder="1" applyAlignment="1" applyProtection="1">
      <alignment horizontal="left" vertical="top" wrapText="1" indent="5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1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2" fillId="0" borderId="8" xfId="0" applyFont="1" applyFill="1" applyBorder="1" applyAlignment="1">
      <alignment horizontal="center" vertical="top"/>
    </xf>
    <xf numFmtId="0" fontId="63" fillId="0" borderId="0" xfId="0" applyFont="1" applyFill="1" applyBorder="1" applyAlignment="1">
      <alignment horizontal="center" vertical="top"/>
    </xf>
    <xf numFmtId="0" fontId="77" fillId="0" borderId="0" xfId="0" applyFont="1" applyFill="1" applyBorder="1" applyAlignment="1">
      <alignment horizontal="center"/>
    </xf>
    <xf numFmtId="0" fontId="77" fillId="0" borderId="0" xfId="0" applyFont="1" applyFill="1" applyBorder="1" applyAlignment="1">
      <alignment horizontal="center" vertical="top"/>
    </xf>
    <xf numFmtId="0" fontId="77" fillId="0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78" fillId="0" borderId="0" xfId="0" applyFont="1" applyAlignment="1">
      <alignment horizontal="center" vertical="center" wrapText="1"/>
    </xf>
    <xf numFmtId="0" fontId="0" fillId="0" borderId="6" xfId="0" applyBorder="1" applyAlignment="1">
      <alignment horizontal="left" wrapText="1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 applyProtection="1">
      <alignment horizontal="left" vertical="center" wrapText="1" inden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left" vertical="center"/>
      <protection locked="0"/>
    </xf>
    <xf numFmtId="0" fontId="7" fillId="2" borderId="24" xfId="0" applyFont="1" applyFill="1" applyBorder="1" applyAlignment="1" applyProtection="1">
      <alignment horizontal="left" vertical="center"/>
      <protection locked="0"/>
    </xf>
    <xf numFmtId="0" fontId="63" fillId="0" borderId="51" xfId="0" applyFont="1" applyFill="1" applyBorder="1" applyAlignment="1" applyProtection="1">
      <alignment horizontal="center" vertical="center" wrapText="1"/>
    </xf>
    <xf numFmtId="0" fontId="63" fillId="0" borderId="54" xfId="0" applyFont="1" applyFill="1" applyBorder="1" applyAlignment="1" applyProtection="1">
      <alignment horizontal="center" vertical="center" wrapText="1"/>
    </xf>
    <xf numFmtId="0" fontId="65" fillId="0" borderId="0" xfId="0" applyFont="1" applyFill="1" applyAlignment="1" applyProtection="1">
      <alignment horizontal="left" vertical="justify" indent="3"/>
      <protection locked="0"/>
    </xf>
    <xf numFmtId="0" fontId="65" fillId="0" borderId="0" xfId="0" applyFont="1" applyFill="1" applyAlignment="1" applyProtection="1">
      <alignment horizontal="left"/>
      <protection locked="0"/>
    </xf>
    <xf numFmtId="0" fontId="3" fillId="0" borderId="51" xfId="0" applyFont="1" applyFill="1" applyBorder="1" applyAlignment="1" applyProtection="1">
      <alignment horizontal="center" vertical="center" wrapText="1"/>
      <protection locked="0"/>
    </xf>
    <xf numFmtId="0" fontId="3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1" xfId="0" applyFont="1" applyFill="1" applyBorder="1" applyAlignment="1" applyProtection="1">
      <alignment horizontal="center" vertical="center"/>
      <protection locked="0"/>
    </xf>
    <xf numFmtId="0" fontId="7" fillId="0" borderId="54" xfId="0" applyFont="1" applyFill="1" applyBorder="1" applyAlignment="1" applyProtection="1">
      <alignment horizontal="center" vertical="center"/>
      <protection locked="0"/>
    </xf>
    <xf numFmtId="0" fontId="12" fillId="0" borderId="51" xfId="0" applyFont="1" applyFill="1" applyBorder="1" applyAlignment="1" applyProtection="1">
      <alignment horizontal="center" vertical="center"/>
      <protection locked="0"/>
    </xf>
    <xf numFmtId="0" fontId="12" fillId="0" borderId="54" xfId="0" applyFont="1" applyFill="1" applyBorder="1" applyAlignment="1" applyProtection="1">
      <alignment horizontal="center" vertical="center"/>
      <protection locked="0"/>
    </xf>
    <xf numFmtId="4" fontId="12" fillId="0" borderId="8" xfId="0" applyNumberFormat="1" applyFont="1" applyFill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/>
      <protection locked="0"/>
    </xf>
    <xf numFmtId="0" fontId="41" fillId="2" borderId="35" xfId="0" applyFont="1" applyFill="1" applyBorder="1" applyAlignment="1" applyProtection="1">
      <alignment horizontal="center" vertical="center"/>
      <protection locked="0"/>
    </xf>
    <xf numFmtId="0" fontId="41" fillId="2" borderId="36" xfId="0" applyFont="1" applyFill="1" applyBorder="1" applyAlignment="1" applyProtection="1">
      <alignment horizontal="center" vertical="center"/>
      <protection locked="0"/>
    </xf>
    <xf numFmtId="0" fontId="41" fillId="2" borderId="37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30" xfId="0" applyFont="1" applyBorder="1" applyAlignment="1" applyProtection="1">
      <alignment horizontal="center" vertical="center"/>
      <protection locked="0"/>
    </xf>
    <xf numFmtId="0" fontId="41" fillId="0" borderId="7" xfId="0" applyFont="1" applyBorder="1" applyAlignment="1" applyProtection="1">
      <alignment horizontal="center" vertical="center"/>
      <protection locked="0"/>
    </xf>
    <xf numFmtId="0" fontId="41" fillId="0" borderId="31" xfId="0" applyFont="1" applyBorder="1" applyAlignment="1" applyProtection="1">
      <alignment horizontal="center" vertical="center"/>
      <protection locked="0"/>
    </xf>
    <xf numFmtId="0" fontId="41" fillId="2" borderId="32" xfId="0" applyFont="1" applyFill="1" applyBorder="1" applyAlignment="1" applyProtection="1">
      <alignment horizontal="center" vertical="center"/>
      <protection locked="0"/>
    </xf>
    <xf numFmtId="0" fontId="41" fillId="2" borderId="33" xfId="0" applyFont="1" applyFill="1" applyBorder="1" applyAlignment="1" applyProtection="1">
      <alignment horizontal="center" vertical="center"/>
      <protection locked="0"/>
    </xf>
    <xf numFmtId="0" fontId="41" fillId="2" borderId="34" xfId="0" applyFont="1" applyFill="1" applyBorder="1" applyAlignment="1" applyProtection="1">
      <alignment horizontal="center" vertical="center"/>
      <protection locked="0"/>
    </xf>
    <xf numFmtId="0" fontId="41" fillId="0" borderId="15" xfId="0" applyFont="1" applyBorder="1" applyAlignment="1" applyProtection="1">
      <alignment horizontal="center" vertical="center"/>
      <protection locked="0"/>
    </xf>
    <xf numFmtId="0" fontId="41" fillId="0" borderId="16" xfId="0" applyFont="1" applyBorder="1" applyAlignment="1" applyProtection="1">
      <alignment horizontal="center" vertical="center"/>
      <protection locked="0"/>
    </xf>
    <xf numFmtId="0" fontId="41" fillId="0" borderId="25" xfId="0" applyFont="1" applyBorder="1" applyAlignment="1" applyProtection="1">
      <alignment horizontal="center" vertical="center"/>
      <protection locked="0"/>
    </xf>
    <xf numFmtId="0" fontId="41" fillId="0" borderId="18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0" fontId="11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41" fillId="0" borderId="1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69" fillId="0" borderId="0" xfId="0" applyFont="1" applyAlignment="1" applyProtection="1">
      <alignment horizontal="justify" vertical="distributed" wrapText="1"/>
      <protection locked="0"/>
    </xf>
    <xf numFmtId="0" fontId="41" fillId="2" borderId="1" xfId="0" applyFont="1" applyFill="1" applyBorder="1" applyAlignment="1" applyProtection="1">
      <alignment horizontal="center" vertical="center"/>
      <protection locked="0"/>
    </xf>
    <xf numFmtId="0" fontId="41" fillId="2" borderId="30" xfId="0" applyFont="1" applyFill="1" applyBorder="1" applyAlignment="1" applyProtection="1">
      <alignment horizontal="center" vertical="center"/>
      <protection locked="0"/>
    </xf>
    <xf numFmtId="0" fontId="41" fillId="2" borderId="7" xfId="0" applyFont="1" applyFill="1" applyBorder="1" applyAlignment="1" applyProtection="1">
      <alignment horizontal="center" vertical="center"/>
      <protection locked="0"/>
    </xf>
    <xf numFmtId="0" fontId="41" fillId="2" borderId="31" xfId="0" applyFont="1" applyFill="1" applyBorder="1" applyAlignment="1" applyProtection="1">
      <alignment horizontal="center" vertical="center"/>
      <protection locked="0"/>
    </xf>
    <xf numFmtId="0" fontId="41" fillId="2" borderId="15" xfId="0" applyFont="1" applyFill="1" applyBorder="1" applyAlignment="1" applyProtection="1">
      <alignment horizontal="center" vertical="center" wrapText="1"/>
      <protection locked="0"/>
    </xf>
    <xf numFmtId="0" fontId="41" fillId="2" borderId="16" xfId="0" applyFont="1" applyFill="1" applyBorder="1" applyAlignment="1" applyProtection="1">
      <alignment horizontal="center" vertical="center" wrapText="1"/>
      <protection locked="0"/>
    </xf>
    <xf numFmtId="0" fontId="41" fillId="2" borderId="3" xfId="0" applyFont="1" applyFill="1" applyBorder="1" applyAlignment="1" applyProtection="1">
      <alignment horizontal="center" vertical="center"/>
      <protection locked="0"/>
    </xf>
    <xf numFmtId="0" fontId="41" fillId="2" borderId="9" xfId="0" applyFont="1" applyFill="1" applyBorder="1" applyAlignment="1" applyProtection="1">
      <alignment horizontal="center" vertical="center"/>
      <protection locked="0"/>
    </xf>
    <xf numFmtId="0" fontId="41" fillId="2" borderId="25" xfId="0" applyFont="1" applyFill="1" applyBorder="1" applyAlignment="1" applyProtection="1">
      <alignment horizontal="center" vertical="center"/>
      <protection locked="0"/>
    </xf>
    <xf numFmtId="0" fontId="41" fillId="2" borderId="18" xfId="0" applyFont="1" applyFill="1" applyBorder="1" applyAlignment="1" applyProtection="1">
      <alignment horizontal="center" vertical="center"/>
      <protection locked="0"/>
    </xf>
    <xf numFmtId="0" fontId="41" fillId="2" borderId="35" xfId="0" applyFont="1" applyFill="1" applyBorder="1" applyAlignment="1">
      <alignment horizontal="center" vertical="center"/>
    </xf>
    <xf numFmtId="0" fontId="41" fillId="0" borderId="36" xfId="0" applyFont="1" applyFill="1" applyBorder="1" applyAlignment="1">
      <alignment horizontal="center" vertical="center"/>
    </xf>
    <xf numFmtId="0" fontId="41" fillId="2" borderId="36" xfId="0" applyFont="1" applyFill="1" applyBorder="1" applyAlignment="1">
      <alignment horizontal="center" vertical="center"/>
    </xf>
    <xf numFmtId="0" fontId="41" fillId="2" borderId="37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3" fillId="0" borderId="39" xfId="0" applyFont="1" applyBorder="1" applyAlignment="1">
      <alignment horizontal="center" vertical="center"/>
    </xf>
    <xf numFmtId="0" fontId="43" fillId="0" borderId="40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41" fillId="2" borderId="19" xfId="0" applyFont="1" applyFill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1" fillId="0" borderId="33" xfId="0" applyFont="1" applyFill="1" applyBorder="1" applyAlignment="1" applyProtection="1">
      <alignment horizontal="center" vertical="center"/>
      <protection locked="0"/>
    </xf>
    <xf numFmtId="0" fontId="41" fillId="2" borderId="40" xfId="0" applyFont="1" applyFill="1" applyBorder="1" applyAlignment="1" applyProtection="1">
      <alignment horizontal="center" vertical="center"/>
      <protection locked="0"/>
    </xf>
    <xf numFmtId="0" fontId="52" fillId="0" borderId="0" xfId="0" applyFont="1" applyFill="1" applyBorder="1" applyAlignment="1">
      <alignment horizontal="left"/>
    </xf>
    <xf numFmtId="0" fontId="49" fillId="0" borderId="0" xfId="0" applyFont="1" applyFill="1" applyBorder="1" applyAlignment="1">
      <alignment horizontal="left"/>
    </xf>
  </cellXfs>
  <cellStyles count="14">
    <cellStyle name="20% - Accent6" xfId="10"/>
    <cellStyle name="Euro" xfId="2"/>
    <cellStyle name="Euro 2" xfId="3"/>
    <cellStyle name="Euro 3" xfId="4"/>
    <cellStyle name="Hipervínculo" xfId="12" builtinId="8"/>
    <cellStyle name="Millares" xfId="13" builtinId="3"/>
    <cellStyle name="Millares 3" xfId="9"/>
    <cellStyle name="Moneda" xfId="8" builtinId="4"/>
    <cellStyle name="Normal" xfId="0" builtinId="0"/>
    <cellStyle name="Normal 2" xfId="1"/>
    <cellStyle name="Normal 3" xfId="7"/>
    <cellStyle name="Normal 4 8" xfId="11"/>
    <cellStyle name="Porcentaje" xfId="6" builtinId="5"/>
    <cellStyle name="Porcentual 2" xfId="5"/>
  </cellStyles>
  <dxfs count="0"/>
  <tableStyles count="0" defaultTableStyle="TableStyleMedium9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vmlDrawing5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382932</xdr:colOff>
      <xdr:row>0</xdr:row>
      <xdr:rowOff>0</xdr:rowOff>
    </xdr:from>
    <xdr:ext cx="858826" cy="254557"/>
    <xdr:sp macro="" textlink="">
      <xdr:nvSpPr>
        <xdr:cNvPr id="4" name="3 CuadroTexto"/>
        <xdr:cNvSpPr txBox="1"/>
      </xdr:nvSpPr>
      <xdr:spPr>
        <a:xfrm>
          <a:off x="8498232" y="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542925</xdr:colOff>
      <xdr:row>0</xdr:row>
      <xdr:rowOff>0</xdr:rowOff>
    </xdr:from>
    <xdr:ext cx="1141062" cy="292657"/>
    <xdr:sp macro="" textlink="">
      <xdr:nvSpPr>
        <xdr:cNvPr id="4" name="3 CuadroTexto"/>
        <xdr:cNvSpPr txBox="1"/>
      </xdr:nvSpPr>
      <xdr:spPr>
        <a:xfrm>
          <a:off x="5276850" y="0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ETCA-II-10-A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" name="4 CuadroTexto"/>
        <xdr:cNvSpPr txBox="1"/>
      </xdr:nvSpPr>
      <xdr:spPr>
        <a:xfrm>
          <a:off x="69532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901535</xdr:colOff>
      <xdr:row>0</xdr:row>
      <xdr:rowOff>85725</xdr:rowOff>
    </xdr:from>
    <xdr:ext cx="898002" cy="254557"/>
    <xdr:sp macro="" textlink="">
      <xdr:nvSpPr>
        <xdr:cNvPr id="3" name="2 CuadroTexto"/>
        <xdr:cNvSpPr txBox="1"/>
      </xdr:nvSpPr>
      <xdr:spPr>
        <a:xfrm>
          <a:off x="8045285" y="85725"/>
          <a:ext cx="89800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371475</xdr:colOff>
      <xdr:row>0</xdr:row>
      <xdr:rowOff>85725</xdr:rowOff>
    </xdr:from>
    <xdr:ext cx="1447112" cy="254557"/>
    <xdr:sp macro="" textlink="">
      <xdr:nvSpPr>
        <xdr:cNvPr id="3" name="2 CuadroTexto"/>
        <xdr:cNvSpPr txBox="1"/>
      </xdr:nvSpPr>
      <xdr:spPr>
        <a:xfrm>
          <a:off x="6305550" y="85725"/>
          <a:ext cx="14471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ETCA-II-11-A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5" name="4 CuadroTexto"/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8" name="7 CuadroTexto"/>
        <xdr:cNvSpPr txBox="1"/>
      </xdr:nvSpPr>
      <xdr:spPr>
        <a:xfrm>
          <a:off x="304800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596830</xdr:colOff>
      <xdr:row>19</xdr:row>
      <xdr:rowOff>0</xdr:rowOff>
    </xdr:from>
    <xdr:ext cx="184731" cy="254557"/>
    <xdr:sp macro="" textlink="">
      <xdr:nvSpPr>
        <xdr:cNvPr id="10" name="9 CuadroTexto"/>
        <xdr:cNvSpPr txBox="1"/>
      </xdr:nvSpPr>
      <xdr:spPr>
        <a:xfrm>
          <a:off x="10293280" y="699135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9" name="1 CuadroTexto"/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1" name="1 CuadroTexto"/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2" name="4 CuadroTexto"/>
        <xdr:cNvSpPr txBox="1"/>
      </xdr:nvSpPr>
      <xdr:spPr>
        <a:xfrm>
          <a:off x="72675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1718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3171825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6" name="5 CuadroTexto"/>
        <xdr:cNvSpPr txBox="1"/>
      </xdr:nvSpPr>
      <xdr:spPr>
        <a:xfrm>
          <a:off x="3171825" y="1717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356119</xdr:colOff>
      <xdr:row>0</xdr:row>
      <xdr:rowOff>109330</xdr:rowOff>
    </xdr:from>
    <xdr:ext cx="1478446" cy="254557"/>
    <xdr:sp macro="" textlink="">
      <xdr:nvSpPr>
        <xdr:cNvPr id="12" name="11 CuadroTexto"/>
        <xdr:cNvSpPr txBox="1"/>
      </xdr:nvSpPr>
      <xdr:spPr>
        <a:xfrm>
          <a:off x="6659184" y="10933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ETCA-II-11-B1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5" name="1 CuadroTexto"/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6" name="1 CuadroTexto"/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7" name="1 CuadroTexto"/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8" name="4 CuadroTexto"/>
        <xdr:cNvSpPr txBox="1"/>
      </xdr:nvSpPr>
      <xdr:spPr>
        <a:xfrm>
          <a:off x="70961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0" name="1 CuadroTexto"/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3" name="1 CuadroTexto"/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39</xdr:row>
      <xdr:rowOff>0</xdr:rowOff>
    </xdr:from>
    <xdr:ext cx="184731" cy="264560"/>
    <xdr:sp macro="" textlink="">
      <xdr:nvSpPr>
        <xdr:cNvPr id="24" name="4 CuadroTexto"/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39</xdr:row>
      <xdr:rowOff>0</xdr:rowOff>
    </xdr:from>
    <xdr:ext cx="184731" cy="264560"/>
    <xdr:sp macro="" textlink="">
      <xdr:nvSpPr>
        <xdr:cNvPr id="29" name="4 CuadroTexto"/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3" name="2 CuadroTexto"/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" name="5 CuadroTexto"/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/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301073</xdr:colOff>
      <xdr:row>0</xdr:row>
      <xdr:rowOff>16566</xdr:rowOff>
    </xdr:from>
    <xdr:ext cx="1478446" cy="254557"/>
    <xdr:sp macro="" textlink="">
      <xdr:nvSpPr>
        <xdr:cNvPr id="10" name="11 CuadroTexto"/>
        <xdr:cNvSpPr txBox="1"/>
      </xdr:nvSpPr>
      <xdr:spPr>
        <a:xfrm>
          <a:off x="6616148" y="16566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ETCA-II-11-B2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1" name="1 CuadroTexto"/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2" name="1 CuadroTexto"/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3" name="1 CuadroTexto"/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4" name="1 CuadroTexto"/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15" name="4 CuadroTexto"/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0" name="4 CuadroTexto"/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4" name="5 CuadroTexto"/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/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4" name="1 CuadroTexto"/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5" name="4 CuadroTexto"/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6" name="1 CuadroTexto"/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7" name="1 CuadroTexto"/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8" name="1 CuadroTexto"/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9" name="1 CuadroTexto"/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20" name="4 CuadroTexto"/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355738</xdr:colOff>
      <xdr:row>0</xdr:row>
      <xdr:rowOff>49695</xdr:rowOff>
    </xdr:from>
    <xdr:ext cx="1478446" cy="254557"/>
    <xdr:sp macro="" textlink="">
      <xdr:nvSpPr>
        <xdr:cNvPr id="21" name="11 CuadroTexto"/>
        <xdr:cNvSpPr txBox="1"/>
      </xdr:nvSpPr>
      <xdr:spPr>
        <a:xfrm>
          <a:off x="6670813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ETCA-II-11-B3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733425</xdr:colOff>
      <xdr:row>4</xdr:row>
      <xdr:rowOff>142875</xdr:rowOff>
    </xdr:from>
    <xdr:ext cx="838200" cy="264560"/>
    <xdr:sp macro="" textlink="">
      <xdr:nvSpPr>
        <xdr:cNvPr id="2" name="5 CuadroTexto"/>
        <xdr:cNvSpPr txBox="1"/>
      </xdr:nvSpPr>
      <xdr:spPr>
        <a:xfrm>
          <a:off x="3181350" y="981075"/>
          <a:ext cx="838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s-MX" sz="1100"/>
            <a:t>(PESOS)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3" name="1 CuadroTexto"/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4" name="1 CuadroTexto"/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5" name="1 CuadroTexto"/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6" name="1 CuadroTexto"/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7" name="4 CuadroTexto"/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22363</xdr:colOff>
      <xdr:row>0</xdr:row>
      <xdr:rowOff>49695</xdr:rowOff>
    </xdr:from>
    <xdr:ext cx="1478446" cy="254557"/>
    <xdr:sp macro="" textlink="">
      <xdr:nvSpPr>
        <xdr:cNvPr id="8" name="11 CuadroTexto"/>
        <xdr:cNvSpPr txBox="1"/>
      </xdr:nvSpPr>
      <xdr:spPr>
        <a:xfrm>
          <a:off x="5518288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ETCA-II-11-C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627572</xdr:colOff>
      <xdr:row>0</xdr:row>
      <xdr:rowOff>0</xdr:rowOff>
    </xdr:from>
    <xdr:ext cx="1046890" cy="254557"/>
    <xdr:sp macro="" textlink="">
      <xdr:nvSpPr>
        <xdr:cNvPr id="4" name="3 CuadroTexto"/>
        <xdr:cNvSpPr txBox="1"/>
      </xdr:nvSpPr>
      <xdr:spPr>
        <a:xfrm>
          <a:off x="5418647" y="0"/>
          <a:ext cx="1046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ETCA-II-11-D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6" name="4 CuadroTexto"/>
        <xdr:cNvSpPr txBox="1"/>
      </xdr:nvSpPr>
      <xdr:spPr>
        <a:xfrm>
          <a:off x="47339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3512300</xdr:colOff>
      <xdr:row>3</xdr:row>
      <xdr:rowOff>195723</xdr:rowOff>
    </xdr:from>
    <xdr:ext cx="562462" cy="239809"/>
    <xdr:sp macro="" textlink="">
      <xdr:nvSpPr>
        <xdr:cNvPr id="5" name="4 CuadroTexto"/>
        <xdr:cNvSpPr txBox="1"/>
      </xdr:nvSpPr>
      <xdr:spPr>
        <a:xfrm>
          <a:off x="3512300" y="814848"/>
          <a:ext cx="562462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Pesos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21945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229621</xdr:colOff>
      <xdr:row>0</xdr:row>
      <xdr:rowOff>42522</xdr:rowOff>
    </xdr:from>
    <xdr:ext cx="1226791" cy="255134"/>
    <xdr:sp macro="" textlink="">
      <xdr:nvSpPr>
        <xdr:cNvPr id="3" name="2 CuadroTexto"/>
        <xdr:cNvSpPr txBox="1"/>
      </xdr:nvSpPr>
      <xdr:spPr>
        <a:xfrm>
          <a:off x="7577478" y="42522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ETCA-II-11-E</a:t>
          </a: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5" name="1 CuadroTexto"/>
        <xdr:cNvSpPr txBox="1"/>
      </xdr:nvSpPr>
      <xdr:spPr>
        <a:xfrm>
          <a:off x="22764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6" name="4 CuadroTexto"/>
        <xdr:cNvSpPr txBox="1"/>
      </xdr:nvSpPr>
      <xdr:spPr>
        <a:xfrm>
          <a:off x="68484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131706</xdr:colOff>
      <xdr:row>0</xdr:row>
      <xdr:rowOff>0</xdr:rowOff>
    </xdr:from>
    <xdr:ext cx="898003" cy="254557"/>
    <xdr:sp macro="" textlink="">
      <xdr:nvSpPr>
        <xdr:cNvPr id="4" name="2 CuadroTexto"/>
        <xdr:cNvSpPr txBox="1"/>
      </xdr:nvSpPr>
      <xdr:spPr>
        <a:xfrm>
          <a:off x="5418081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ETCA-II-12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678207</xdr:colOff>
      <xdr:row>0</xdr:row>
      <xdr:rowOff>28575</xdr:rowOff>
    </xdr:from>
    <xdr:ext cx="858826" cy="254557"/>
    <xdr:sp macro="" textlink="">
      <xdr:nvSpPr>
        <xdr:cNvPr id="4" name="3 CuadroTexto"/>
        <xdr:cNvSpPr txBox="1"/>
      </xdr:nvSpPr>
      <xdr:spPr>
        <a:xfrm>
          <a:off x="5469282" y="28575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4</xdr:col>
      <xdr:colOff>200025</xdr:colOff>
      <xdr:row>3</xdr:row>
      <xdr:rowOff>142875</xdr:rowOff>
    </xdr:from>
    <xdr:ext cx="184731" cy="264560"/>
    <xdr:sp macro="" textlink="">
      <xdr:nvSpPr>
        <xdr:cNvPr id="6" name="1 CuadroTexto"/>
        <xdr:cNvSpPr txBox="1"/>
      </xdr:nvSpPr>
      <xdr:spPr>
        <a:xfrm>
          <a:off x="46482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598431</xdr:colOff>
      <xdr:row>0</xdr:row>
      <xdr:rowOff>0</xdr:rowOff>
    </xdr:from>
    <xdr:ext cx="898003" cy="254557"/>
    <xdr:sp macro="" textlink="">
      <xdr:nvSpPr>
        <xdr:cNvPr id="4" name="2 CuadroTexto"/>
        <xdr:cNvSpPr txBox="1"/>
      </xdr:nvSpPr>
      <xdr:spPr>
        <a:xfrm>
          <a:off x="5370456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ETCA-II-13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7 CuadroTexto"/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731355</xdr:colOff>
      <xdr:row>0</xdr:row>
      <xdr:rowOff>26918</xdr:rowOff>
    </xdr:from>
    <xdr:ext cx="1478446" cy="254557"/>
    <xdr:sp macro="" textlink="">
      <xdr:nvSpPr>
        <xdr:cNvPr id="3" name="11 CuadroTexto"/>
        <xdr:cNvSpPr txBox="1"/>
      </xdr:nvSpPr>
      <xdr:spPr>
        <a:xfrm>
          <a:off x="6951180" y="26918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ETCA-III-14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4" name="5 CuadroTexto"/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1 CuadroTexto"/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1 CuadroTexto"/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7" name="1 CuadroTexto"/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8" name="1 CuadroTexto"/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600075</xdr:colOff>
      <xdr:row>45</xdr:row>
      <xdr:rowOff>171450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34075" cy="874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63953</xdr:colOff>
      <xdr:row>0</xdr:row>
      <xdr:rowOff>0</xdr:rowOff>
    </xdr:from>
    <xdr:ext cx="937181" cy="254557"/>
    <xdr:sp macro="" textlink="">
      <xdr:nvSpPr>
        <xdr:cNvPr id="3" name="1 CuadroTexto"/>
        <xdr:cNvSpPr txBox="1"/>
      </xdr:nvSpPr>
      <xdr:spPr>
        <a:xfrm>
          <a:off x="5597978" y="0"/>
          <a:ext cx="93718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ETCA-III-16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/>
        <xdr:cNvSpPr txBox="1"/>
      </xdr:nvSpPr>
      <xdr:spPr>
        <a:xfrm>
          <a:off x="44100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105394</xdr:colOff>
      <xdr:row>0</xdr:row>
      <xdr:rowOff>0</xdr:rowOff>
    </xdr:from>
    <xdr:ext cx="952890" cy="254557"/>
    <xdr:sp macro="" textlink="">
      <xdr:nvSpPr>
        <xdr:cNvPr id="4" name="2 CuadroTexto"/>
        <xdr:cNvSpPr txBox="1"/>
      </xdr:nvSpPr>
      <xdr:spPr>
        <a:xfrm>
          <a:off x="5220319" y="0"/>
          <a:ext cx="952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ETCA-IV-17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0</xdr:rowOff>
    </xdr:from>
    <xdr:ext cx="1222708" cy="257174"/>
    <xdr:sp macro="" textlink="">
      <xdr:nvSpPr>
        <xdr:cNvPr id="3" name="2 CuadroTexto"/>
        <xdr:cNvSpPr txBox="1"/>
      </xdr:nvSpPr>
      <xdr:spPr>
        <a:xfrm>
          <a:off x="52006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ETCA-IV-18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/>
        <xdr:cNvSpPr txBox="1"/>
      </xdr:nvSpPr>
      <xdr:spPr>
        <a:xfrm>
          <a:off x="47720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0</xdr:row>
      <xdr:rowOff>0</xdr:rowOff>
    </xdr:from>
    <xdr:ext cx="1222708" cy="257174"/>
    <xdr:sp macro="" textlink="">
      <xdr:nvSpPr>
        <xdr:cNvPr id="3" name="2 CuadroTexto"/>
        <xdr:cNvSpPr txBox="1"/>
      </xdr:nvSpPr>
      <xdr:spPr>
        <a:xfrm>
          <a:off x="52387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ETCA-IV-19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49815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885825</xdr:colOff>
      <xdr:row>0</xdr:row>
      <xdr:rowOff>0</xdr:rowOff>
    </xdr:from>
    <xdr:ext cx="1222708" cy="257174"/>
    <xdr:sp macro="" textlink="">
      <xdr:nvSpPr>
        <xdr:cNvPr id="3" name="2 CuadroTexto"/>
        <xdr:cNvSpPr txBox="1"/>
      </xdr:nvSpPr>
      <xdr:spPr>
        <a:xfrm>
          <a:off x="529590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ETCA-IV-20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/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35718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154332</xdr:colOff>
      <xdr:row>0</xdr:row>
      <xdr:rowOff>38100</xdr:rowOff>
    </xdr:from>
    <xdr:ext cx="858826" cy="254557"/>
    <xdr:sp macro="" textlink="">
      <xdr:nvSpPr>
        <xdr:cNvPr id="7" name="6 CuadroTexto"/>
        <xdr:cNvSpPr txBox="1"/>
      </xdr:nvSpPr>
      <xdr:spPr>
        <a:xfrm>
          <a:off x="6678957" y="3810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6" name="1 CuadroTexto"/>
        <xdr:cNvSpPr txBox="1"/>
      </xdr:nvSpPr>
      <xdr:spPr>
        <a:xfrm>
          <a:off x="499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649165</xdr:colOff>
      <xdr:row>0</xdr:row>
      <xdr:rowOff>30773</xdr:rowOff>
    </xdr:from>
    <xdr:ext cx="1066800" cy="254557"/>
    <xdr:sp macro="" textlink="">
      <xdr:nvSpPr>
        <xdr:cNvPr id="2" name="1 CuadroTexto"/>
        <xdr:cNvSpPr txBox="1"/>
      </xdr:nvSpPr>
      <xdr:spPr>
        <a:xfrm>
          <a:off x="5096607" y="30773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5" name="1 CuadroTexto"/>
        <xdr:cNvSpPr txBox="1"/>
      </xdr:nvSpPr>
      <xdr:spPr>
        <a:xfrm>
          <a:off x="70866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792507</xdr:colOff>
      <xdr:row>0</xdr:row>
      <xdr:rowOff>19050</xdr:rowOff>
    </xdr:from>
    <xdr:ext cx="858826" cy="254557"/>
    <xdr:sp macro="" textlink="">
      <xdr:nvSpPr>
        <xdr:cNvPr id="4" name="3 CuadroTexto"/>
        <xdr:cNvSpPr txBox="1"/>
      </xdr:nvSpPr>
      <xdr:spPr>
        <a:xfrm>
          <a:off x="5583582" y="1905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6" name="4 CuadroTexto"/>
        <xdr:cNvSpPr txBox="1"/>
      </xdr:nvSpPr>
      <xdr:spPr>
        <a:xfrm>
          <a:off x="55721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249582</xdr:colOff>
      <xdr:row>0</xdr:row>
      <xdr:rowOff>47625</xdr:rowOff>
    </xdr:from>
    <xdr:ext cx="858826" cy="254557"/>
    <xdr:sp macro="" textlink="">
      <xdr:nvSpPr>
        <xdr:cNvPr id="4" name="3 CuadroTexto"/>
        <xdr:cNvSpPr txBox="1"/>
      </xdr:nvSpPr>
      <xdr:spPr>
        <a:xfrm>
          <a:off x="5631207" y="47625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  <xdr:oneCellAnchor>
    <xdr:from>
      <xdr:col>4</xdr:col>
      <xdr:colOff>0</xdr:colOff>
      <xdr:row>3</xdr:row>
      <xdr:rowOff>142875</xdr:rowOff>
    </xdr:from>
    <xdr:ext cx="184731" cy="264560"/>
    <xdr:sp macro="" textlink="">
      <xdr:nvSpPr>
        <xdr:cNvPr id="6" name="4 CuadroTexto"/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62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87658</xdr:colOff>
      <xdr:row>0</xdr:row>
      <xdr:rowOff>76200</xdr:rowOff>
    </xdr:from>
    <xdr:ext cx="858825" cy="254557"/>
    <xdr:sp macro="" textlink="">
      <xdr:nvSpPr>
        <xdr:cNvPr id="4" name="3 CuadroTexto"/>
        <xdr:cNvSpPr txBox="1"/>
      </xdr:nvSpPr>
      <xdr:spPr>
        <a:xfrm>
          <a:off x="6678958" y="762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ETCA-I-08</a:t>
          </a:r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6" name="4 CuadroTexto"/>
        <xdr:cNvSpPr txBox="1"/>
      </xdr:nvSpPr>
      <xdr:spPr>
        <a:xfrm>
          <a:off x="53911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200025</xdr:colOff>
      <xdr:row>3</xdr:row>
      <xdr:rowOff>142875</xdr:rowOff>
    </xdr:from>
    <xdr:ext cx="184731" cy="264560"/>
    <xdr:sp macro="" textlink="">
      <xdr:nvSpPr>
        <xdr:cNvPr id="7" name="1 CuadroTexto"/>
        <xdr:cNvSpPr txBox="1"/>
      </xdr:nvSpPr>
      <xdr:spPr>
        <a:xfrm>
          <a:off x="55911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23812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602008</xdr:colOff>
      <xdr:row>0</xdr:row>
      <xdr:rowOff>38100</xdr:rowOff>
    </xdr:from>
    <xdr:ext cx="858825" cy="254557"/>
    <xdr:sp macro="" textlink="">
      <xdr:nvSpPr>
        <xdr:cNvPr id="3" name="2 CuadroTexto"/>
        <xdr:cNvSpPr txBox="1"/>
      </xdr:nvSpPr>
      <xdr:spPr>
        <a:xfrm>
          <a:off x="6179425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ETCA-I-09</a:t>
          </a:r>
        </a:p>
      </xdr:txBody>
    </xdr:sp>
    <xdr:clientData/>
  </xdr:oneCellAnchor>
  <xdr:oneCellAnchor>
    <xdr:from>
      <xdr:col>7</xdr:col>
      <xdr:colOff>131042</xdr:colOff>
      <xdr:row>3</xdr:row>
      <xdr:rowOff>104775</xdr:rowOff>
    </xdr:from>
    <xdr:ext cx="2136419" cy="254557"/>
    <xdr:sp macro="" textlink="">
      <xdr:nvSpPr>
        <xdr:cNvPr id="4" name="3 CuadroTexto"/>
        <xdr:cNvSpPr txBox="1"/>
      </xdr:nvSpPr>
      <xdr:spPr>
        <a:xfrm>
          <a:off x="4946459" y="676275"/>
          <a:ext cx="213641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INFORME TRIMESTRAL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2016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5</xdr:row>
          <xdr:rowOff>57150</xdr:rowOff>
        </xdr:from>
        <xdr:to>
          <xdr:col>9</xdr:col>
          <xdr:colOff>485775</xdr:colOff>
          <xdr:row>48</xdr:row>
          <xdr:rowOff>142875</xdr:rowOff>
        </xdr:to>
        <xdr:sp macro="" textlink="">
          <xdr:nvSpPr>
            <xdr:cNvPr id="30721" name="Object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56</xdr:row>
          <xdr:rowOff>47625</xdr:rowOff>
        </xdr:from>
        <xdr:to>
          <xdr:col>9</xdr:col>
          <xdr:colOff>371475</xdr:colOff>
          <xdr:row>99</xdr:row>
          <xdr:rowOff>95250</xdr:rowOff>
        </xdr:to>
        <xdr:sp macro="" textlink="">
          <xdr:nvSpPr>
            <xdr:cNvPr id="30722" name="Object 2" hidden="1">
              <a:extLst>
                <a:ext uri="{63B3BB69-23CF-44E3-9099-C40C66FF867C}">
                  <a14:compatExt spid="_x0000_s30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112</xdr:row>
          <xdr:rowOff>171450</xdr:rowOff>
        </xdr:from>
        <xdr:to>
          <xdr:col>9</xdr:col>
          <xdr:colOff>723900</xdr:colOff>
          <xdr:row>154</xdr:row>
          <xdr:rowOff>76200</xdr:rowOff>
        </xdr:to>
        <xdr:sp macro="" textlink="">
          <xdr:nvSpPr>
            <xdr:cNvPr id="30723" name="Object 3" hidden="1">
              <a:extLst>
                <a:ext uri="{63B3BB69-23CF-44E3-9099-C40C66FF867C}">
                  <a14:compatExt spid="_x0000_s30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169</xdr:row>
          <xdr:rowOff>161925</xdr:rowOff>
        </xdr:from>
        <xdr:to>
          <xdr:col>9</xdr:col>
          <xdr:colOff>581025</xdr:colOff>
          <xdr:row>211</xdr:row>
          <xdr:rowOff>133350</xdr:rowOff>
        </xdr:to>
        <xdr:sp macro="" textlink="">
          <xdr:nvSpPr>
            <xdr:cNvPr id="30724" name="Object 4" hidden="1">
              <a:extLst>
                <a:ext uri="{63B3BB69-23CF-44E3-9099-C40C66FF867C}">
                  <a14:compatExt spid="_x0000_s30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225</xdr:row>
          <xdr:rowOff>0</xdr:rowOff>
        </xdr:from>
        <xdr:to>
          <xdr:col>9</xdr:col>
          <xdr:colOff>647700</xdr:colOff>
          <xdr:row>267</xdr:row>
          <xdr:rowOff>57150</xdr:rowOff>
        </xdr:to>
        <xdr:sp macro="" textlink="">
          <xdr:nvSpPr>
            <xdr:cNvPr id="30725" name="Object 5" hidden="1">
              <a:extLst>
                <a:ext uri="{63B3BB69-23CF-44E3-9099-C40C66FF867C}">
                  <a14:compatExt spid="_x0000_s30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280</xdr:row>
          <xdr:rowOff>0</xdr:rowOff>
        </xdr:from>
        <xdr:to>
          <xdr:col>9</xdr:col>
          <xdr:colOff>647700</xdr:colOff>
          <xdr:row>323</xdr:row>
          <xdr:rowOff>28575</xdr:rowOff>
        </xdr:to>
        <xdr:sp macro="" textlink="">
          <xdr:nvSpPr>
            <xdr:cNvPr id="30726" name="Object 6" hidden="1">
              <a:extLst>
                <a:ext uri="{63B3BB69-23CF-44E3-9099-C40C66FF867C}">
                  <a14:compatExt spid="_x0000_s30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336</xdr:row>
          <xdr:rowOff>0</xdr:rowOff>
        </xdr:from>
        <xdr:to>
          <xdr:col>9</xdr:col>
          <xdr:colOff>638175</xdr:colOff>
          <xdr:row>380</xdr:row>
          <xdr:rowOff>85725</xdr:rowOff>
        </xdr:to>
        <xdr:sp macro="" textlink="">
          <xdr:nvSpPr>
            <xdr:cNvPr id="30727" name="Object 7" hidden="1">
              <a:extLst>
                <a:ext uri="{63B3BB69-23CF-44E3-9099-C40C66FF867C}">
                  <a14:compatExt spid="_x0000_s30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394</xdr:row>
          <xdr:rowOff>0</xdr:rowOff>
        </xdr:from>
        <xdr:to>
          <xdr:col>9</xdr:col>
          <xdr:colOff>638175</xdr:colOff>
          <xdr:row>438</xdr:row>
          <xdr:rowOff>133350</xdr:rowOff>
        </xdr:to>
        <xdr:sp macro="" textlink="">
          <xdr:nvSpPr>
            <xdr:cNvPr id="30728" name="Object 8" hidden="1">
              <a:extLst>
                <a:ext uri="{63B3BB69-23CF-44E3-9099-C40C66FF867C}">
                  <a14:compatExt spid="_x0000_s30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452</xdr:row>
          <xdr:rowOff>0</xdr:rowOff>
        </xdr:from>
        <xdr:to>
          <xdr:col>9</xdr:col>
          <xdr:colOff>647700</xdr:colOff>
          <xdr:row>496</xdr:row>
          <xdr:rowOff>66675</xdr:rowOff>
        </xdr:to>
        <xdr:sp macro="" textlink="">
          <xdr:nvSpPr>
            <xdr:cNvPr id="30729" name="Object 9" hidden="1">
              <a:extLst>
                <a:ext uri="{63B3BB69-23CF-44E3-9099-C40C66FF867C}">
                  <a14:compatExt spid="_x0000_s30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512</xdr:row>
          <xdr:rowOff>104775</xdr:rowOff>
        </xdr:from>
        <xdr:to>
          <xdr:col>9</xdr:col>
          <xdr:colOff>723900</xdr:colOff>
          <xdr:row>553</xdr:row>
          <xdr:rowOff>0</xdr:rowOff>
        </xdr:to>
        <xdr:sp macro="" textlink="">
          <xdr:nvSpPr>
            <xdr:cNvPr id="30730" name="Object 10" hidden="1">
              <a:extLst>
                <a:ext uri="{63B3BB69-23CF-44E3-9099-C40C66FF867C}">
                  <a14:compatExt spid="_x0000_s30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568</xdr:row>
          <xdr:rowOff>0</xdr:rowOff>
        </xdr:from>
        <xdr:to>
          <xdr:col>9</xdr:col>
          <xdr:colOff>619125</xdr:colOff>
          <xdr:row>610</xdr:row>
          <xdr:rowOff>161925</xdr:rowOff>
        </xdr:to>
        <xdr:sp macro="" textlink="">
          <xdr:nvSpPr>
            <xdr:cNvPr id="30731" name="Object 11" hidden="1">
              <a:extLst>
                <a:ext uri="{63B3BB69-23CF-44E3-9099-C40C66FF867C}">
                  <a14:compatExt spid="_x0000_s30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3" name="2 CuadroTexto"/>
        <xdr:cNvSpPr txBox="1"/>
      </xdr:nvSpPr>
      <xdr:spPr>
        <a:xfrm>
          <a:off x="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908776</xdr:colOff>
      <xdr:row>0</xdr:row>
      <xdr:rowOff>0</xdr:rowOff>
    </xdr:from>
    <xdr:ext cx="976486" cy="254557"/>
    <xdr:sp macro="" textlink="">
      <xdr:nvSpPr>
        <xdr:cNvPr id="6" name="5 CuadroTexto"/>
        <xdr:cNvSpPr txBox="1"/>
      </xdr:nvSpPr>
      <xdr:spPr>
        <a:xfrm>
          <a:off x="6814276" y="0"/>
          <a:ext cx="97648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ETCA-II-010</a:t>
          </a:r>
        </a:p>
      </xdr:txBody>
    </xdr:sp>
    <xdr:clientData/>
  </xdr:oneCellAnchor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8" name="1 CuadroTexto"/>
        <xdr:cNvSpPr txBox="1"/>
      </xdr:nvSpPr>
      <xdr:spPr>
        <a:xfrm>
          <a:off x="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9" name="2 CuadroTexto"/>
        <xdr:cNvSpPr txBox="1"/>
      </xdr:nvSpPr>
      <xdr:spPr>
        <a:xfrm>
          <a:off x="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10" name="4 CuadroTexto"/>
        <xdr:cNvSpPr txBox="1"/>
      </xdr:nvSpPr>
      <xdr:spPr>
        <a:xfrm>
          <a:off x="4267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130398</xdr:colOff>
      <xdr:row>3</xdr:row>
      <xdr:rowOff>180975</xdr:rowOff>
    </xdr:from>
    <xdr:ext cx="874663" cy="254557"/>
    <xdr:sp macro="" textlink="">
      <xdr:nvSpPr>
        <xdr:cNvPr id="11" name="5 CuadroTexto"/>
        <xdr:cNvSpPr txBox="1"/>
      </xdr:nvSpPr>
      <xdr:spPr>
        <a:xfrm>
          <a:off x="6035898" y="800100"/>
          <a:ext cx="87466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estros/Desktop/CUENTA%20PUBLICA%202015/Cuenta%20Publica%202015%20Formatos%20CPCA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CA-I-01"/>
      <sheetName val="CPCA-I-01-A"/>
      <sheetName val="CPCA-I-01-B"/>
      <sheetName val="CPCA-I-02"/>
      <sheetName val="CPCA-I-03"/>
      <sheetName val="CPCA-I-04"/>
      <sheetName val="CPCA-I-05 Notas"/>
      <sheetName val="CPCA-I-06"/>
      <sheetName val="CPCA-I-07"/>
      <sheetName val="CPCA-II-08 "/>
      <sheetName val="CPCA-II-08-A"/>
      <sheetName val="CPCA-II-09 "/>
      <sheetName val="CPCA-II-09-A. "/>
      <sheetName val="CPCA-II-09-B "/>
      <sheetName val="CPCA-II-09-C"/>
      <sheetName val="CPCA-II-09-D"/>
      <sheetName val="CPCA-II-10"/>
      <sheetName val="CPCA-II-11"/>
      <sheetName val="CPCA-II-12"/>
      <sheetName val="CPCA-III-13"/>
      <sheetName val="CPCA-III-13 (Indicador 1)"/>
      <sheetName val="CPCA-III-13 (Indicador 2)"/>
      <sheetName val="CPCA-III-13 (Indicador 3)"/>
      <sheetName val="CPCA-III-14"/>
      <sheetName val="CPCA-III-15_"/>
      <sheetName val="CPCA-III-15_1"/>
      <sheetName val="CPCA-III-15_2"/>
      <sheetName val="CPCA-IV-16"/>
      <sheetName val="CPCA-IV-17"/>
      <sheetName val="CPCA-IV-18"/>
      <sheetName val="Lista  FORMATOS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Universidad Tecnológica de Guaymas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</sheetData>
      <sheetData sheetId="6">
        <row r="7">
          <cell r="C7">
            <v>0</v>
          </cell>
        </row>
        <row r="57">
          <cell r="B5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Documento_de_Microsoft_Word3.docx"/><Relationship Id="rId13" Type="http://schemas.openxmlformats.org/officeDocument/2006/relationships/image" Target="../media/image5.emf"/><Relationship Id="rId18" Type="http://schemas.openxmlformats.org/officeDocument/2006/relationships/package" Target="../embeddings/Documento_de_Microsoft_Word8.docx"/><Relationship Id="rId3" Type="http://schemas.openxmlformats.org/officeDocument/2006/relationships/vmlDrawing" Target="../drawings/vmlDrawing5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package" Target="../embeddings/Documento_de_Microsoft_Word5.docx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8.xml"/><Relationship Id="rId16" Type="http://schemas.openxmlformats.org/officeDocument/2006/relationships/package" Target="../embeddings/Documento_de_Microsoft_Word7.docx"/><Relationship Id="rId20" Type="http://schemas.openxmlformats.org/officeDocument/2006/relationships/package" Target="../embeddings/Documento_de_Microsoft_Word9.docx"/><Relationship Id="rId1" Type="http://schemas.openxmlformats.org/officeDocument/2006/relationships/printerSettings" Target="../printerSettings/printerSettings9.bin"/><Relationship Id="rId6" Type="http://schemas.openxmlformats.org/officeDocument/2006/relationships/package" Target="../embeddings/Documento_de_Microsoft_Word2.docx"/><Relationship Id="rId11" Type="http://schemas.openxmlformats.org/officeDocument/2006/relationships/image" Target="../media/image4.emf"/><Relationship Id="rId24" Type="http://schemas.openxmlformats.org/officeDocument/2006/relationships/package" Target="../embeddings/Documento_de_Microsoft_Word11.docx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package" Target="../embeddings/Documento_de_Microsoft_Word4.docx"/><Relationship Id="rId19" Type="http://schemas.openxmlformats.org/officeDocument/2006/relationships/image" Target="../media/image8.emf"/><Relationship Id="rId4" Type="http://schemas.openxmlformats.org/officeDocument/2006/relationships/package" Target="../embeddings/Documento_de_Microsoft_Word1.docx"/><Relationship Id="rId9" Type="http://schemas.openxmlformats.org/officeDocument/2006/relationships/image" Target="../media/image3.emf"/><Relationship Id="rId14" Type="http://schemas.openxmlformats.org/officeDocument/2006/relationships/package" Target="../embeddings/Documento_de_Microsoft_Word6.docx"/><Relationship Id="rId22" Type="http://schemas.openxmlformats.org/officeDocument/2006/relationships/package" Target="../embeddings/Documento_de_Microsoft_Word10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7"/>
    <pageSetUpPr fitToPage="1"/>
  </sheetPr>
  <dimension ref="A1:G58"/>
  <sheetViews>
    <sheetView view="pageBreakPreview" topLeftCell="A44" zoomScaleNormal="100" zoomScaleSheetLayoutView="100" workbookViewId="0">
      <selection activeCell="A57" sqref="A57:D58"/>
    </sheetView>
  </sheetViews>
  <sheetFormatPr baseColWidth="10" defaultColWidth="11.42578125" defaultRowHeight="16.5" x14ac:dyDescent="0.3"/>
  <cols>
    <col min="1" max="1" width="50.7109375" style="74" customWidth="1"/>
    <col min="2" max="2" width="16" style="74" customWidth="1"/>
    <col min="3" max="3" width="15.5703125" style="74" customWidth="1"/>
    <col min="4" max="4" width="50.7109375" style="74" customWidth="1"/>
    <col min="5" max="5" width="15.28515625" style="74" bestFit="1" customWidth="1"/>
    <col min="6" max="6" width="15.7109375" style="74" customWidth="1"/>
    <col min="7" max="7" width="164.42578125" style="74" customWidth="1"/>
    <col min="8" max="16384" width="11.42578125" style="74"/>
  </cols>
  <sheetData>
    <row r="1" spans="1:6" x14ac:dyDescent="0.3">
      <c r="A1" s="73"/>
      <c r="C1" s="75" t="s">
        <v>161</v>
      </c>
      <c r="D1" s="76"/>
      <c r="F1" s="77" t="s">
        <v>489</v>
      </c>
    </row>
    <row r="2" spans="1:6" x14ac:dyDescent="0.3">
      <c r="B2" s="78"/>
      <c r="C2" s="79" t="s">
        <v>55</v>
      </c>
      <c r="D2" s="78"/>
      <c r="E2" s="78"/>
      <c r="F2" s="78"/>
    </row>
    <row r="3" spans="1:6" x14ac:dyDescent="0.3">
      <c r="B3" s="73"/>
      <c r="C3" s="80" t="s">
        <v>607</v>
      </c>
      <c r="D3" s="73"/>
      <c r="E3" s="73"/>
      <c r="F3" s="73"/>
    </row>
    <row r="4" spans="1:6" x14ac:dyDescent="0.3">
      <c r="A4" s="78"/>
      <c r="C4" s="80" t="s">
        <v>608</v>
      </c>
      <c r="D4" s="73"/>
      <c r="E4" s="78"/>
      <c r="F4" s="78"/>
    </row>
    <row r="5" spans="1:6" ht="17.25" thickBot="1" x14ac:dyDescent="0.35">
      <c r="A5" s="78"/>
      <c r="B5" s="81"/>
      <c r="C5" s="82" t="s">
        <v>118</v>
      </c>
      <c r="D5" s="130" t="s">
        <v>501</v>
      </c>
      <c r="E5" s="756" t="s">
        <v>734</v>
      </c>
      <c r="F5" s="756"/>
    </row>
    <row r="6" spans="1:6" ht="24" customHeight="1" thickBot="1" x14ac:dyDescent="0.35">
      <c r="A6" s="128" t="s">
        <v>56</v>
      </c>
      <c r="B6" s="163">
        <v>2016</v>
      </c>
      <c r="C6" s="163">
        <v>2015</v>
      </c>
      <c r="D6" s="164" t="s">
        <v>57</v>
      </c>
      <c r="E6" s="163">
        <v>2016</v>
      </c>
      <c r="F6" s="129">
        <v>2015</v>
      </c>
    </row>
    <row r="7" spans="1:6" ht="17.25" thickTop="1" x14ac:dyDescent="0.3">
      <c r="A7" s="84"/>
      <c r="B7" s="85"/>
      <c r="C7" s="85"/>
      <c r="D7" s="85"/>
      <c r="E7" s="85"/>
      <c r="F7" s="86"/>
    </row>
    <row r="8" spans="1:6" x14ac:dyDescent="0.3">
      <c r="A8" s="87" t="s">
        <v>58</v>
      </c>
      <c r="B8" s="88"/>
      <c r="C8" s="88"/>
      <c r="D8" s="90" t="s">
        <v>59</v>
      </c>
      <c r="E8" s="88"/>
      <c r="F8" s="91"/>
    </row>
    <row r="9" spans="1:6" x14ac:dyDescent="0.3">
      <c r="A9" s="92" t="s">
        <v>60</v>
      </c>
      <c r="B9" s="93">
        <v>6837785</v>
      </c>
      <c r="C9" s="93">
        <v>7645216</v>
      </c>
      <c r="D9" s="94" t="s">
        <v>61</v>
      </c>
      <c r="E9" s="93">
        <v>10654</v>
      </c>
      <c r="F9" s="95">
        <v>101123</v>
      </c>
    </row>
    <row r="10" spans="1:6" x14ac:dyDescent="0.3">
      <c r="A10" s="92" t="s">
        <v>62</v>
      </c>
      <c r="B10" s="93">
        <v>113668</v>
      </c>
      <c r="C10" s="93">
        <v>4760</v>
      </c>
      <c r="D10" s="94" t="s">
        <v>63</v>
      </c>
      <c r="E10" s="93">
        <v>0</v>
      </c>
      <c r="F10" s="95">
        <v>0</v>
      </c>
    </row>
    <row r="11" spans="1:6" x14ac:dyDescent="0.3">
      <c r="A11" s="92" t="s">
        <v>64</v>
      </c>
      <c r="B11" s="93">
        <v>0</v>
      </c>
      <c r="C11" s="93">
        <v>0</v>
      </c>
      <c r="D11" s="96" t="s">
        <v>65</v>
      </c>
      <c r="E11" s="93">
        <v>0</v>
      </c>
      <c r="F11" s="95">
        <v>0</v>
      </c>
    </row>
    <row r="12" spans="1:6" x14ac:dyDescent="0.3">
      <c r="A12" s="92" t="s">
        <v>66</v>
      </c>
      <c r="B12" s="93"/>
      <c r="C12" s="93"/>
      <c r="D12" s="94" t="s">
        <v>67</v>
      </c>
      <c r="E12" s="93">
        <v>0</v>
      </c>
      <c r="F12" s="95">
        <v>0</v>
      </c>
    </row>
    <row r="13" spans="1:6" x14ac:dyDescent="0.3">
      <c r="A13" s="92" t="s">
        <v>68</v>
      </c>
      <c r="B13" s="93"/>
      <c r="C13" s="93"/>
      <c r="D13" s="94" t="s">
        <v>69</v>
      </c>
      <c r="E13" s="93">
        <v>0</v>
      </c>
      <c r="F13" s="95">
        <v>112500</v>
      </c>
    </row>
    <row r="14" spans="1:6" ht="33" x14ac:dyDescent="0.3">
      <c r="A14" s="97" t="s">
        <v>70</v>
      </c>
      <c r="B14" s="93">
        <v>0</v>
      </c>
      <c r="C14" s="93">
        <v>0</v>
      </c>
      <c r="D14" s="96" t="s">
        <v>71</v>
      </c>
      <c r="E14" s="93">
        <v>0</v>
      </c>
      <c r="F14" s="95">
        <v>0</v>
      </c>
    </row>
    <row r="15" spans="1:6" x14ac:dyDescent="0.3">
      <c r="A15" s="92" t="s">
        <v>72</v>
      </c>
      <c r="B15" s="93">
        <v>0</v>
      </c>
      <c r="C15" s="93">
        <v>0</v>
      </c>
      <c r="D15" s="94" t="s">
        <v>73</v>
      </c>
      <c r="E15" s="93">
        <v>0</v>
      </c>
      <c r="F15" s="95">
        <v>0</v>
      </c>
    </row>
    <row r="16" spans="1:6" x14ac:dyDescent="0.3">
      <c r="A16" s="98"/>
      <c r="B16" s="93"/>
      <c r="C16" s="93"/>
      <c r="D16" s="94" t="s">
        <v>74</v>
      </c>
      <c r="E16" s="93">
        <v>125667</v>
      </c>
      <c r="F16" s="95">
        <v>126590</v>
      </c>
    </row>
    <row r="17" spans="1:6" x14ac:dyDescent="0.3">
      <c r="A17" s="98"/>
      <c r="B17" s="99"/>
      <c r="C17" s="99"/>
      <c r="D17" s="89"/>
      <c r="E17" s="93"/>
      <c r="F17" s="95"/>
    </row>
    <row r="18" spans="1:6" x14ac:dyDescent="0.3">
      <c r="A18" s="133" t="s">
        <v>199</v>
      </c>
      <c r="B18" s="72">
        <f>SUM(B9:B17)</f>
        <v>6951453</v>
      </c>
      <c r="C18" s="72">
        <f>SUM(C9:C17)</f>
        <v>7649976</v>
      </c>
      <c r="D18" s="134" t="s">
        <v>198</v>
      </c>
      <c r="E18" s="72">
        <f>SUM(E9:E17)</f>
        <v>136321</v>
      </c>
      <c r="F18" s="121">
        <f>SUM(F9:F17)</f>
        <v>340213</v>
      </c>
    </row>
    <row r="19" spans="1:6" x14ac:dyDescent="0.3">
      <c r="A19" s="98"/>
      <c r="B19" s="100"/>
      <c r="C19" s="100"/>
      <c r="D19" s="101"/>
      <c r="E19" s="100"/>
      <c r="F19" s="102"/>
    </row>
    <row r="20" spans="1:6" x14ac:dyDescent="0.3">
      <c r="A20" s="87" t="s">
        <v>75</v>
      </c>
      <c r="B20" s="93"/>
      <c r="C20" s="93"/>
      <c r="D20" s="90" t="s">
        <v>76</v>
      </c>
      <c r="E20" s="103"/>
      <c r="F20" s="104"/>
    </row>
    <row r="21" spans="1:6" x14ac:dyDescent="0.3">
      <c r="A21" s="92" t="s">
        <v>77</v>
      </c>
      <c r="B21" s="93">
        <v>0</v>
      </c>
      <c r="C21" s="93">
        <v>0</v>
      </c>
      <c r="D21" s="94" t="s">
        <v>78</v>
      </c>
      <c r="E21" s="93">
        <v>0</v>
      </c>
      <c r="F21" s="95">
        <v>0</v>
      </c>
    </row>
    <row r="22" spans="1:6" x14ac:dyDescent="0.3">
      <c r="A22" s="97" t="s">
        <v>79</v>
      </c>
      <c r="B22" s="93">
        <v>0</v>
      </c>
      <c r="C22" s="93">
        <v>0</v>
      </c>
      <c r="D22" s="96" t="s">
        <v>80</v>
      </c>
      <c r="E22" s="93">
        <v>0</v>
      </c>
      <c r="F22" s="95">
        <v>0</v>
      </c>
    </row>
    <row r="23" spans="1:6" ht="33" x14ac:dyDescent="0.3">
      <c r="A23" s="97" t="s">
        <v>82</v>
      </c>
      <c r="B23" s="93">
        <v>21502500</v>
      </c>
      <c r="C23" s="93">
        <v>21502500</v>
      </c>
      <c r="D23" s="94" t="s">
        <v>81</v>
      </c>
      <c r="E23" s="93">
        <v>0</v>
      </c>
      <c r="F23" s="95">
        <v>0</v>
      </c>
    </row>
    <row r="24" spans="1:6" ht="16.5" customHeight="1" x14ac:dyDescent="0.3">
      <c r="A24" s="92" t="s">
        <v>85</v>
      </c>
      <c r="B24" s="93">
        <v>2431792</v>
      </c>
      <c r="C24" s="93">
        <v>2431792</v>
      </c>
      <c r="D24" s="94" t="s">
        <v>83</v>
      </c>
      <c r="E24" s="93">
        <v>0</v>
      </c>
      <c r="F24" s="95">
        <v>0</v>
      </c>
    </row>
    <row r="25" spans="1:6" ht="33" x14ac:dyDescent="0.3">
      <c r="A25" s="92" t="s">
        <v>86</v>
      </c>
      <c r="B25" s="93">
        <v>0</v>
      </c>
      <c r="C25" s="93">
        <v>0</v>
      </c>
      <c r="D25" s="96" t="s">
        <v>84</v>
      </c>
      <c r="E25" s="93">
        <v>0</v>
      </c>
      <c r="F25" s="95">
        <v>0</v>
      </c>
    </row>
    <row r="26" spans="1:6" x14ac:dyDescent="0.3">
      <c r="A26" s="97" t="s">
        <v>88</v>
      </c>
      <c r="B26" s="93">
        <v>-692932</v>
      </c>
      <c r="C26" s="93">
        <v>-564399</v>
      </c>
      <c r="D26" s="94" t="s">
        <v>87</v>
      </c>
      <c r="E26" s="93">
        <v>0</v>
      </c>
      <c r="F26" s="95">
        <v>0</v>
      </c>
    </row>
    <row r="27" spans="1:6" x14ac:dyDescent="0.3">
      <c r="A27" s="92" t="s">
        <v>89</v>
      </c>
      <c r="B27" s="93">
        <v>0</v>
      </c>
      <c r="C27" s="93">
        <v>0</v>
      </c>
      <c r="D27" s="94"/>
      <c r="E27" s="93"/>
      <c r="F27" s="95"/>
    </row>
    <row r="28" spans="1:6" x14ac:dyDescent="0.3">
      <c r="A28" s="97" t="s">
        <v>91</v>
      </c>
      <c r="B28" s="93">
        <v>0</v>
      </c>
      <c r="C28" s="93">
        <v>0</v>
      </c>
      <c r="D28" s="105"/>
      <c r="E28" s="93"/>
      <c r="F28" s="95"/>
    </row>
    <row r="29" spans="1:6" x14ac:dyDescent="0.3">
      <c r="A29" s="92" t="s">
        <v>93</v>
      </c>
      <c r="B29" s="93">
        <v>0</v>
      </c>
      <c r="C29" s="93">
        <v>0</v>
      </c>
      <c r="D29" s="105"/>
      <c r="E29" s="103"/>
      <c r="F29" s="104"/>
    </row>
    <row r="30" spans="1:6" x14ac:dyDescent="0.3">
      <c r="A30" s="106"/>
      <c r="B30" s="93"/>
      <c r="C30" s="93"/>
      <c r="D30" s="105"/>
      <c r="E30" s="103"/>
      <c r="F30" s="104"/>
    </row>
    <row r="31" spans="1:6" x14ac:dyDescent="0.3">
      <c r="A31" s="133" t="s">
        <v>95</v>
      </c>
      <c r="B31" s="72">
        <f>SUM(B21:B29)</f>
        <v>23241360</v>
      </c>
      <c r="C31" s="72">
        <f>SUM(C21:C29)</f>
        <v>23369893</v>
      </c>
      <c r="D31" s="135" t="s">
        <v>90</v>
      </c>
      <c r="E31" s="72">
        <f>SUM(E21:E29)</f>
        <v>0</v>
      </c>
      <c r="F31" s="121">
        <f>SUM(F21:F29)</f>
        <v>0</v>
      </c>
    </row>
    <row r="32" spans="1:6" x14ac:dyDescent="0.3">
      <c r="A32" s="106"/>
      <c r="B32" s="93"/>
      <c r="C32" s="93"/>
      <c r="D32" s="105"/>
      <c r="E32" s="99"/>
      <c r="F32" s="107"/>
    </row>
    <row r="33" spans="1:6" x14ac:dyDescent="0.3">
      <c r="A33" s="133" t="s">
        <v>484</v>
      </c>
      <c r="B33" s="72">
        <f>B31+B18</f>
        <v>30192813</v>
      </c>
      <c r="C33" s="72">
        <f>C31+C18</f>
        <v>31019869</v>
      </c>
      <c r="D33" s="135" t="s">
        <v>92</v>
      </c>
      <c r="E33" s="72">
        <f>E31+E18</f>
        <v>136321</v>
      </c>
      <c r="F33" s="121">
        <f>F31+F18</f>
        <v>340213</v>
      </c>
    </row>
    <row r="34" spans="1:6" x14ac:dyDescent="0.3">
      <c r="A34" s="98"/>
      <c r="B34" s="108"/>
      <c r="C34" s="108"/>
      <c r="D34" s="105"/>
      <c r="E34" s="103"/>
      <c r="F34" s="104"/>
    </row>
    <row r="35" spans="1:6" x14ac:dyDescent="0.3">
      <c r="A35" s="98"/>
      <c r="B35" s="93"/>
      <c r="C35" s="93"/>
      <c r="D35" s="109" t="s">
        <v>483</v>
      </c>
      <c r="E35" s="99"/>
      <c r="F35" s="107"/>
    </row>
    <row r="36" spans="1:6" x14ac:dyDescent="0.3">
      <c r="A36" s="98"/>
      <c r="B36" s="99"/>
      <c r="C36" s="99"/>
      <c r="D36" s="135" t="s">
        <v>94</v>
      </c>
      <c r="E36" s="122">
        <f>SUM(E37:E39)</f>
        <v>21569898</v>
      </c>
      <c r="F36" s="123">
        <f>SUM(F37:F39)</f>
        <v>21569898</v>
      </c>
    </row>
    <row r="37" spans="1:6" x14ac:dyDescent="0.3">
      <c r="A37" s="98"/>
      <c r="B37" s="99"/>
      <c r="C37" s="99"/>
      <c r="D37" s="94" t="s">
        <v>36</v>
      </c>
      <c r="E37" s="93">
        <v>1364</v>
      </c>
      <c r="F37" s="95">
        <v>1364</v>
      </c>
    </row>
    <row r="38" spans="1:6" x14ac:dyDescent="0.3">
      <c r="A38" s="98"/>
      <c r="B38" s="99"/>
      <c r="C38" s="99"/>
      <c r="D38" s="94" t="s">
        <v>96</v>
      </c>
      <c r="E38" s="93">
        <v>21568534</v>
      </c>
      <c r="F38" s="95">
        <v>21568534</v>
      </c>
    </row>
    <row r="39" spans="1:6" x14ac:dyDescent="0.3">
      <c r="A39" s="98"/>
      <c r="B39" s="99"/>
      <c r="C39" s="99"/>
      <c r="D39" s="94" t="s">
        <v>97</v>
      </c>
      <c r="E39" s="93">
        <v>0</v>
      </c>
      <c r="F39" s="95">
        <v>0</v>
      </c>
    </row>
    <row r="40" spans="1:6" x14ac:dyDescent="0.3">
      <c r="A40" s="106"/>
      <c r="B40" s="100"/>
      <c r="C40" s="100"/>
      <c r="D40" s="135" t="s">
        <v>98</v>
      </c>
      <c r="E40" s="122">
        <f>SUM(E41:E45)</f>
        <v>8486594</v>
      </c>
      <c r="F40" s="123">
        <f>SUM(F41:F45)</f>
        <v>9109758</v>
      </c>
    </row>
    <row r="41" spans="1:6" x14ac:dyDescent="0.3">
      <c r="A41" s="106"/>
      <c r="B41" s="100"/>
      <c r="C41" s="100"/>
      <c r="D41" s="94" t="s">
        <v>99</v>
      </c>
      <c r="E41" s="93">
        <v>-598050</v>
      </c>
      <c r="F41" s="95">
        <v>-16376</v>
      </c>
    </row>
    <row r="42" spans="1:6" x14ac:dyDescent="0.3">
      <c r="A42" s="106"/>
      <c r="B42" s="100"/>
      <c r="C42" s="100"/>
      <c r="D42" s="94" t="s">
        <v>100</v>
      </c>
      <c r="E42" s="93">
        <v>5168176</v>
      </c>
      <c r="F42" s="95">
        <v>5209666</v>
      </c>
    </row>
    <row r="43" spans="1:6" x14ac:dyDescent="0.3">
      <c r="A43" s="98"/>
      <c r="B43" s="99"/>
      <c r="C43" s="99"/>
      <c r="D43" s="94" t="s">
        <v>101</v>
      </c>
      <c r="E43" s="93">
        <v>-1</v>
      </c>
      <c r="F43" s="95">
        <v>-1</v>
      </c>
    </row>
    <row r="44" spans="1:6" x14ac:dyDescent="0.3">
      <c r="A44" s="98"/>
      <c r="B44" s="99"/>
      <c r="C44" s="99"/>
      <c r="D44" s="94" t="s">
        <v>102</v>
      </c>
      <c r="E44" s="93">
        <v>3916469</v>
      </c>
      <c r="F44" s="95">
        <v>3916469</v>
      </c>
    </row>
    <row r="45" spans="1:6" x14ac:dyDescent="0.3">
      <c r="A45" s="98"/>
      <c r="B45" s="99"/>
      <c r="C45" s="99"/>
      <c r="D45" s="94" t="s">
        <v>103</v>
      </c>
      <c r="E45" s="93">
        <v>0</v>
      </c>
      <c r="F45" s="95">
        <v>0</v>
      </c>
    </row>
    <row r="46" spans="1:6" ht="33" x14ac:dyDescent="0.3">
      <c r="A46" s="98"/>
      <c r="B46" s="99"/>
      <c r="C46" s="99"/>
      <c r="D46" s="136" t="s">
        <v>104</v>
      </c>
      <c r="E46" s="124">
        <f>SUM(E47:E48)</f>
        <v>0</v>
      </c>
      <c r="F46" s="125">
        <f>SUM(F47:F48)</f>
        <v>0</v>
      </c>
    </row>
    <row r="47" spans="1:6" x14ac:dyDescent="0.3">
      <c r="A47" s="92"/>
      <c r="B47" s="99"/>
      <c r="C47" s="99"/>
      <c r="D47" s="94" t="s">
        <v>105</v>
      </c>
      <c r="E47" s="93">
        <v>0</v>
      </c>
      <c r="F47" s="95">
        <v>0</v>
      </c>
    </row>
    <row r="48" spans="1:6" x14ac:dyDescent="0.3">
      <c r="A48" s="110"/>
      <c r="B48" s="111"/>
      <c r="C48" s="111"/>
      <c r="D48" s="94" t="s">
        <v>106</v>
      </c>
      <c r="E48" s="93">
        <v>0</v>
      </c>
      <c r="F48" s="95">
        <v>0</v>
      </c>
    </row>
    <row r="49" spans="1:7" x14ac:dyDescent="0.3">
      <c r="A49" s="98"/>
      <c r="B49" s="111"/>
      <c r="C49" s="111"/>
      <c r="D49" s="112"/>
      <c r="E49" s="111"/>
      <c r="F49" s="113"/>
    </row>
    <row r="50" spans="1:7" x14ac:dyDescent="0.3">
      <c r="A50" s="92"/>
      <c r="B50" s="111"/>
      <c r="C50" s="111"/>
      <c r="D50" s="135" t="s">
        <v>107</v>
      </c>
      <c r="E50" s="126">
        <f>E46+E40+E36</f>
        <v>30056492</v>
      </c>
      <c r="F50" s="127">
        <f>F46+F40+F36</f>
        <v>30679656</v>
      </c>
    </row>
    <row r="51" spans="1:7" x14ac:dyDescent="0.3">
      <c r="A51" s="110"/>
      <c r="B51" s="111"/>
      <c r="C51" s="111"/>
      <c r="D51" s="101"/>
      <c r="E51" s="114"/>
      <c r="F51" s="115"/>
    </row>
    <row r="52" spans="1:7" x14ac:dyDescent="0.3">
      <c r="A52" s="98"/>
      <c r="D52" s="135" t="s">
        <v>485</v>
      </c>
      <c r="E52" s="126">
        <f>E50+E33</f>
        <v>30192813</v>
      </c>
      <c r="F52" s="127">
        <f>F50+F33</f>
        <v>31019869</v>
      </c>
      <c r="G52" s="166" t="str">
        <f>IF($B$33=$E$52,"","VALOR INCORRECTO EJERCICIO 2016, TOTAL DE ACTIVOS TIENE QUE SER IGUAL AL TOTAL DE LA SUMA DE PASIVO Y HCIENDA")</f>
        <v/>
      </c>
    </row>
    <row r="53" spans="1:7" ht="17.25" thickBot="1" x14ac:dyDescent="0.35">
      <c r="A53" s="116"/>
      <c r="B53" s="117"/>
      <c r="C53" s="117"/>
      <c r="D53" s="118"/>
      <c r="E53" s="119"/>
      <c r="F53" s="120"/>
      <c r="G53" s="166" t="str">
        <f>IF($C$33=$F$52,"","VALOR INCORRECTO EJERCICIO 2015, TOTAL DE ACTIVOS TIENE QUE SER IGUAL AL TOTAL DE LA SUMA DE PASIVO Y HCIENDA")</f>
        <v/>
      </c>
    </row>
    <row r="54" spans="1:7" x14ac:dyDescent="0.3">
      <c r="A54" s="74" t="s">
        <v>604</v>
      </c>
    </row>
    <row r="57" spans="1:7" x14ac:dyDescent="0.3">
      <c r="A57" s="74" t="s">
        <v>745</v>
      </c>
      <c r="D57" s="74" t="s">
        <v>747</v>
      </c>
    </row>
    <row r="58" spans="1:7" x14ac:dyDescent="0.3">
      <c r="A58" s="74" t="s">
        <v>746</v>
      </c>
      <c r="D58" s="74" t="s">
        <v>757</v>
      </c>
    </row>
  </sheetData>
  <sheetProtection algorithmName="SHA-512" hashValue="OgQVZQ9/jb1FvPGQr/ZKRDKSrk8Q78VeDhbZRVEC58aAEIVS2TxONNuD+BaAs8V1gV2RSFyeL/domvs95IbVcw==" saltValue="LF+vz/MSaO9D4EML7S7a0A==" spinCount="100000" sheet="1" objects="1" scenarios="1" insertHyperlinks="0"/>
  <mergeCells count="1">
    <mergeCell ref="E5:F5"/>
  </mergeCells>
  <printOptions horizontalCentered="1"/>
  <pageMargins left="0.27559055118110237" right="0.15748031496062992" top="0.39370078740157483" bottom="0.51181102362204722" header="0.31496062992125984" footer="0.31496062992125984"/>
  <pageSetup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H57"/>
  <sheetViews>
    <sheetView view="pageBreakPreview" topLeftCell="A37" zoomScaleNormal="100" zoomScaleSheetLayoutView="100" workbookViewId="0">
      <selection activeCell="G60" sqref="G60"/>
    </sheetView>
  </sheetViews>
  <sheetFormatPr baseColWidth="10" defaultColWidth="11.42578125" defaultRowHeight="16.5" x14ac:dyDescent="0.25"/>
  <cols>
    <col min="1" max="1" width="1.140625" style="346" customWidth="1"/>
    <col min="2" max="2" width="31.7109375" style="346" customWidth="1"/>
    <col min="3" max="4" width="14.28515625" style="168" customWidth="1"/>
    <col min="5" max="5" width="13.140625" style="168" customWidth="1"/>
    <col min="6" max="6" width="14" style="168" customWidth="1"/>
    <col min="7" max="7" width="15" style="168" customWidth="1"/>
    <col min="8" max="8" width="14.28515625" style="168" customWidth="1"/>
    <col min="9" max="16384" width="11.42578125" style="168"/>
  </cols>
  <sheetData>
    <row r="1" spans="1:8" x14ac:dyDescent="0.25">
      <c r="A1" s="769" t="s">
        <v>161</v>
      </c>
      <c r="B1" s="769"/>
      <c r="C1" s="769"/>
      <c r="D1" s="769"/>
      <c r="E1" s="769"/>
      <c r="F1" s="769"/>
      <c r="G1" s="769"/>
      <c r="H1" s="769"/>
    </row>
    <row r="2" spans="1:8" s="232" customFormat="1" ht="15.75" x14ac:dyDescent="0.25">
      <c r="A2" s="769" t="s">
        <v>148</v>
      </c>
      <c r="B2" s="769"/>
      <c r="C2" s="769"/>
      <c r="D2" s="769"/>
      <c r="E2" s="769"/>
      <c r="F2" s="769"/>
      <c r="G2" s="769"/>
      <c r="H2" s="769"/>
    </row>
    <row r="3" spans="1:8" s="232" customFormat="1" x14ac:dyDescent="0.25">
      <c r="A3" s="770" t="s">
        <v>607</v>
      </c>
      <c r="B3" s="770"/>
      <c r="C3" s="770"/>
      <c r="D3" s="770"/>
      <c r="E3" s="770"/>
      <c r="F3" s="770"/>
      <c r="G3" s="770"/>
      <c r="H3" s="770"/>
    </row>
    <row r="4" spans="1:8" s="232" customFormat="1" x14ac:dyDescent="0.25">
      <c r="A4" s="770" t="s">
        <v>614</v>
      </c>
      <c r="B4" s="770"/>
      <c r="C4" s="770"/>
      <c r="D4" s="770"/>
      <c r="E4" s="770"/>
      <c r="F4" s="770"/>
      <c r="G4" s="770"/>
      <c r="H4" s="770"/>
    </row>
    <row r="5" spans="1:8" s="234" customFormat="1" ht="17.25" thickBot="1" x14ac:dyDescent="0.3">
      <c r="A5" s="233"/>
      <c r="B5" s="233"/>
      <c r="C5" s="771" t="s">
        <v>118</v>
      </c>
      <c r="D5" s="771"/>
      <c r="E5" s="771"/>
      <c r="F5" s="771"/>
      <c r="G5" s="771"/>
      <c r="H5" s="77" t="s">
        <v>737</v>
      </c>
    </row>
    <row r="6" spans="1:8" s="293" customFormat="1" ht="38.25" x14ac:dyDescent="0.25">
      <c r="A6" s="811" t="s">
        <v>149</v>
      </c>
      <c r="B6" s="812"/>
      <c r="C6" s="290" t="s">
        <v>219</v>
      </c>
      <c r="D6" s="290" t="s">
        <v>221</v>
      </c>
      <c r="E6" s="290" t="s">
        <v>220</v>
      </c>
      <c r="F6" s="291" t="s">
        <v>441</v>
      </c>
      <c r="G6" s="291" t="s">
        <v>442</v>
      </c>
      <c r="H6" s="292" t="s">
        <v>606</v>
      </c>
    </row>
    <row r="7" spans="1:8" s="293" customFormat="1" ht="17.25" thickBot="1" x14ac:dyDescent="0.3">
      <c r="A7" s="813"/>
      <c r="B7" s="814"/>
      <c r="C7" s="294" t="s">
        <v>205</v>
      </c>
      <c r="D7" s="294" t="s">
        <v>206</v>
      </c>
      <c r="E7" s="294" t="s">
        <v>150</v>
      </c>
      <c r="F7" s="295" t="s">
        <v>207</v>
      </c>
      <c r="G7" s="295" t="s">
        <v>208</v>
      </c>
      <c r="H7" s="296" t="s">
        <v>468</v>
      </c>
    </row>
    <row r="8" spans="1:8" s="293" customFormat="1" ht="8.25" customHeight="1" x14ac:dyDescent="0.25">
      <c r="A8" s="297"/>
      <c r="B8" s="298"/>
      <c r="C8" s="299"/>
      <c r="D8" s="299"/>
      <c r="E8" s="348"/>
      <c r="F8" s="299"/>
      <c r="G8" s="299"/>
      <c r="H8" s="351"/>
    </row>
    <row r="9" spans="1:8" ht="17.100000000000001" customHeight="1" x14ac:dyDescent="0.25">
      <c r="A9" s="300"/>
      <c r="B9" s="301" t="s">
        <v>3</v>
      </c>
      <c r="C9" s="302"/>
      <c r="D9" s="302"/>
      <c r="E9" s="349">
        <f>C9+D9</f>
        <v>0</v>
      </c>
      <c r="F9" s="302"/>
      <c r="G9" s="302"/>
      <c r="H9" s="690">
        <f>G9-C9</f>
        <v>0</v>
      </c>
    </row>
    <row r="10" spans="1:8" ht="17.100000000000001" customHeight="1" x14ac:dyDescent="0.25">
      <c r="A10" s="300"/>
      <c r="B10" s="301" t="s">
        <v>4</v>
      </c>
      <c r="C10" s="302"/>
      <c r="D10" s="302"/>
      <c r="E10" s="349">
        <f t="shared" ref="E10:E24" si="0">C10+D10</f>
        <v>0</v>
      </c>
      <c r="F10" s="302"/>
      <c r="G10" s="302"/>
      <c r="H10" s="690">
        <f t="shared" ref="H10:H24" si="1">G10-C10</f>
        <v>0</v>
      </c>
    </row>
    <row r="11" spans="1:8" ht="17.100000000000001" customHeight="1" x14ac:dyDescent="0.25">
      <c r="A11" s="300"/>
      <c r="B11" s="301" t="s">
        <v>209</v>
      </c>
      <c r="C11" s="302"/>
      <c r="D11" s="302"/>
      <c r="E11" s="349">
        <f t="shared" si="0"/>
        <v>0</v>
      </c>
      <c r="F11" s="302"/>
      <c r="G11" s="302"/>
      <c r="H11" s="690">
        <f t="shared" si="1"/>
        <v>0</v>
      </c>
    </row>
    <row r="12" spans="1:8" ht="17.100000000000001" customHeight="1" x14ac:dyDescent="0.25">
      <c r="A12" s="300"/>
      <c r="B12" s="301" t="s">
        <v>6</v>
      </c>
      <c r="C12" s="302"/>
      <c r="D12" s="302"/>
      <c r="E12" s="349">
        <f t="shared" si="0"/>
        <v>0</v>
      </c>
      <c r="F12" s="302"/>
      <c r="G12" s="302"/>
      <c r="H12" s="690">
        <f t="shared" si="1"/>
        <v>0</v>
      </c>
    </row>
    <row r="13" spans="1:8" ht="17.100000000000001" customHeight="1" x14ac:dyDescent="0.25">
      <c r="A13" s="300"/>
      <c r="B13" s="301" t="s">
        <v>210</v>
      </c>
      <c r="C13" s="302"/>
      <c r="D13" s="302"/>
      <c r="E13" s="349">
        <f t="shared" si="0"/>
        <v>0</v>
      </c>
      <c r="F13" s="302"/>
      <c r="G13" s="302"/>
      <c r="H13" s="690">
        <f t="shared" si="1"/>
        <v>0</v>
      </c>
    </row>
    <row r="14" spans="1:8" ht="17.100000000000001" customHeight="1" x14ac:dyDescent="0.25">
      <c r="A14" s="300"/>
      <c r="B14" s="301" t="s">
        <v>151</v>
      </c>
      <c r="C14" s="302"/>
      <c r="D14" s="302"/>
      <c r="E14" s="349">
        <f t="shared" si="0"/>
        <v>0</v>
      </c>
      <c r="F14" s="302"/>
      <c r="G14" s="302"/>
      <c r="H14" s="690">
        <f t="shared" si="1"/>
        <v>0</v>
      </c>
    </row>
    <row r="15" spans="1:8" ht="17.100000000000001" customHeight="1" x14ac:dyDescent="0.25">
      <c r="A15" s="300"/>
      <c r="B15" s="301" t="s">
        <v>152</v>
      </c>
      <c r="C15" s="302"/>
      <c r="D15" s="302"/>
      <c r="E15" s="349">
        <f t="shared" si="0"/>
        <v>0</v>
      </c>
      <c r="F15" s="302"/>
      <c r="G15" s="303"/>
      <c r="H15" s="690">
        <f t="shared" si="1"/>
        <v>0</v>
      </c>
    </row>
    <row r="16" spans="1:8" ht="17.100000000000001" customHeight="1" x14ac:dyDescent="0.25">
      <c r="A16" s="300"/>
      <c r="B16" s="301" t="s">
        <v>211</v>
      </c>
      <c r="C16" s="302"/>
      <c r="D16" s="302"/>
      <c r="E16" s="349">
        <f t="shared" si="0"/>
        <v>0</v>
      </c>
      <c r="F16" s="302"/>
      <c r="G16" s="302"/>
      <c r="H16" s="690">
        <f t="shared" si="1"/>
        <v>0</v>
      </c>
    </row>
    <row r="17" spans="1:8" ht="17.100000000000001" customHeight="1" x14ac:dyDescent="0.25">
      <c r="A17" s="300"/>
      <c r="B17" s="301" t="s">
        <v>151</v>
      </c>
      <c r="C17" s="302"/>
      <c r="D17" s="302"/>
      <c r="E17" s="349">
        <f t="shared" si="0"/>
        <v>0</v>
      </c>
      <c r="F17" s="302"/>
      <c r="G17" s="302"/>
      <c r="H17" s="690">
        <f t="shared" si="1"/>
        <v>0</v>
      </c>
    </row>
    <row r="18" spans="1:8" ht="17.100000000000001" customHeight="1" x14ac:dyDescent="0.25">
      <c r="A18" s="300"/>
      <c r="B18" s="301" t="s">
        <v>152</v>
      </c>
      <c r="C18" s="302"/>
      <c r="D18" s="302"/>
      <c r="E18" s="349">
        <f t="shared" si="0"/>
        <v>0</v>
      </c>
      <c r="F18" s="302"/>
      <c r="G18" s="302"/>
      <c r="H18" s="690">
        <f t="shared" si="1"/>
        <v>0</v>
      </c>
    </row>
    <row r="19" spans="1:8" ht="17.100000000000001" customHeight="1" x14ac:dyDescent="0.25">
      <c r="A19" s="300"/>
      <c r="B19" s="301" t="s">
        <v>212</v>
      </c>
      <c r="C19" s="302">
        <v>1064880</v>
      </c>
      <c r="D19" s="302"/>
      <c r="E19" s="349">
        <f t="shared" si="0"/>
        <v>1064880</v>
      </c>
      <c r="F19" s="302">
        <v>239840</v>
      </c>
      <c r="G19" s="302">
        <v>239840</v>
      </c>
      <c r="H19" s="690">
        <f t="shared" si="1"/>
        <v>-825040</v>
      </c>
    </row>
    <row r="20" spans="1:8" ht="17.100000000000001" customHeight="1" x14ac:dyDescent="0.25">
      <c r="A20" s="300"/>
      <c r="B20" s="301" t="s">
        <v>11</v>
      </c>
      <c r="C20" s="302">
        <v>14259058</v>
      </c>
      <c r="D20" s="302"/>
      <c r="E20" s="349">
        <f t="shared" si="0"/>
        <v>14259058</v>
      </c>
      <c r="F20" s="302">
        <v>2593756</v>
      </c>
      <c r="G20" s="302">
        <v>2593756</v>
      </c>
      <c r="H20" s="690">
        <f t="shared" si="1"/>
        <v>-11665302</v>
      </c>
    </row>
    <row r="21" spans="1:8" ht="25.5" x14ac:dyDescent="0.25">
      <c r="A21" s="300"/>
      <c r="B21" s="301" t="s">
        <v>419</v>
      </c>
      <c r="C21" s="302"/>
      <c r="D21" s="302"/>
      <c r="E21" s="349">
        <f t="shared" si="0"/>
        <v>0</v>
      </c>
      <c r="F21" s="302"/>
      <c r="G21" s="302"/>
      <c r="H21" s="690">
        <f t="shared" si="1"/>
        <v>0</v>
      </c>
    </row>
    <row r="22" spans="1:8" ht="25.5" x14ac:dyDescent="0.25">
      <c r="A22" s="300"/>
      <c r="B22" s="301" t="s">
        <v>420</v>
      </c>
      <c r="C22" s="302"/>
      <c r="D22" s="302"/>
      <c r="E22" s="349">
        <f t="shared" si="0"/>
        <v>0</v>
      </c>
      <c r="F22" s="302"/>
      <c r="G22" s="302"/>
      <c r="H22" s="690">
        <f t="shared" si="1"/>
        <v>0</v>
      </c>
    </row>
    <row r="23" spans="1:8" ht="17.100000000000001" customHeight="1" thickBot="1" x14ac:dyDescent="0.3">
      <c r="A23" s="304"/>
      <c r="B23" s="305" t="s">
        <v>213</v>
      </c>
      <c r="C23" s="306"/>
      <c r="D23" s="306"/>
      <c r="E23" s="350">
        <f t="shared" si="0"/>
        <v>0</v>
      </c>
      <c r="F23" s="306"/>
      <c r="G23" s="306"/>
      <c r="H23" s="691">
        <f t="shared" si="1"/>
        <v>0</v>
      </c>
    </row>
    <row r="24" spans="1:8" s="359" customFormat="1" ht="28.5" customHeight="1" thickBot="1" x14ac:dyDescent="0.3">
      <c r="A24" s="815" t="s">
        <v>115</v>
      </c>
      <c r="B24" s="816"/>
      <c r="C24" s="347">
        <f>SUM(C9:C23)</f>
        <v>15323938</v>
      </c>
      <c r="D24" s="347">
        <f>SUM(D9:D23)</f>
        <v>0</v>
      </c>
      <c r="E24" s="347">
        <f t="shared" si="0"/>
        <v>15323938</v>
      </c>
      <c r="F24" s="347">
        <f>SUM(F9:F23)</f>
        <v>2833596</v>
      </c>
      <c r="G24" s="347">
        <f>SUM(G9:G23)</f>
        <v>2833596</v>
      </c>
      <c r="H24" s="692">
        <f t="shared" si="1"/>
        <v>-12490342</v>
      </c>
    </row>
    <row r="25" spans="1:8" ht="22.5" customHeight="1" thickBot="1" x14ac:dyDescent="0.3">
      <c r="A25" s="307"/>
      <c r="B25" s="307"/>
      <c r="C25" s="308"/>
      <c r="D25" s="308"/>
      <c r="E25" s="308"/>
      <c r="F25" s="309"/>
      <c r="G25" s="686" t="s">
        <v>486</v>
      </c>
      <c r="H25" s="687" t="str">
        <f>IF(($G$24-$C$24)&lt;=0,"",$G$24-$C$24)</f>
        <v/>
      </c>
    </row>
    <row r="26" spans="1:8" ht="10.5" customHeight="1" thickBot="1" x14ac:dyDescent="0.3">
      <c r="A26" s="310"/>
      <c r="B26" s="310"/>
      <c r="C26" s="311"/>
      <c r="D26" s="311"/>
      <c r="E26" s="311"/>
      <c r="F26" s="312"/>
      <c r="G26" s="313"/>
      <c r="H26" s="309"/>
    </row>
    <row r="27" spans="1:8" s="293" customFormat="1" ht="38.25" x14ac:dyDescent="0.25">
      <c r="A27" s="819" t="s">
        <v>467</v>
      </c>
      <c r="B27" s="820"/>
      <c r="C27" s="314" t="s">
        <v>219</v>
      </c>
      <c r="D27" s="314" t="s">
        <v>221</v>
      </c>
      <c r="E27" s="314" t="s">
        <v>220</v>
      </c>
      <c r="F27" s="315" t="s">
        <v>441</v>
      </c>
      <c r="G27" s="315" t="s">
        <v>442</v>
      </c>
      <c r="H27" s="292" t="s">
        <v>606</v>
      </c>
    </row>
    <row r="28" spans="1:8" s="293" customFormat="1" ht="17.25" thickBot="1" x14ac:dyDescent="0.3">
      <c r="A28" s="316"/>
      <c r="B28" s="317" t="s">
        <v>466</v>
      </c>
      <c r="C28" s="318" t="s">
        <v>205</v>
      </c>
      <c r="D28" s="318" t="s">
        <v>206</v>
      </c>
      <c r="E28" s="318" t="s">
        <v>150</v>
      </c>
      <c r="F28" s="319" t="s">
        <v>207</v>
      </c>
      <c r="G28" s="319" t="s">
        <v>208</v>
      </c>
      <c r="H28" s="320" t="s">
        <v>468</v>
      </c>
    </row>
    <row r="29" spans="1:8" s="323" customFormat="1" ht="17.100000000000001" customHeight="1" x14ac:dyDescent="0.25">
      <c r="A29" s="321" t="s">
        <v>214</v>
      </c>
      <c r="B29" s="322"/>
      <c r="C29" s="352">
        <f>SUM(C30:C33,C36,C39:C40)</f>
        <v>14259058</v>
      </c>
      <c r="D29" s="352">
        <f>SUM(D30:D33,D36,D39:D40)</f>
        <v>0</v>
      </c>
      <c r="E29" s="352">
        <f>SUM(E30:E33,E36,E39:E40)</f>
        <v>14259058</v>
      </c>
      <c r="F29" s="352">
        <f t="shared" ref="F29:H29" si="2">SUM(F30:F33,F36,F39:F40)</f>
        <v>2593756</v>
      </c>
      <c r="G29" s="352">
        <f t="shared" si="2"/>
        <v>2593756</v>
      </c>
      <c r="H29" s="352">
        <f t="shared" si="2"/>
        <v>-11665302</v>
      </c>
    </row>
    <row r="30" spans="1:8" s="323" customFormat="1" ht="17.100000000000001" customHeight="1" x14ac:dyDescent="0.25">
      <c r="A30" s="324" t="s">
        <v>469</v>
      </c>
      <c r="B30" s="325"/>
      <c r="C30" s="326"/>
      <c r="D30" s="326"/>
      <c r="E30" s="354">
        <f>C30+D30</f>
        <v>0</v>
      </c>
      <c r="F30" s="326"/>
      <c r="G30" s="326"/>
      <c r="H30" s="357">
        <f>G30-C30</f>
        <v>0</v>
      </c>
    </row>
    <row r="31" spans="1:8" s="323" customFormat="1" ht="17.100000000000001" customHeight="1" x14ac:dyDescent="0.25">
      <c r="A31" s="324" t="s">
        <v>209</v>
      </c>
      <c r="B31" s="325"/>
      <c r="C31" s="326"/>
      <c r="D31" s="326"/>
      <c r="E31" s="354">
        <f t="shared" ref="E31:E49" si="3">C31+D31</f>
        <v>0</v>
      </c>
      <c r="F31" s="326"/>
      <c r="G31" s="326"/>
      <c r="H31" s="357">
        <f t="shared" ref="H31:H49" si="4">G31-C31</f>
        <v>0</v>
      </c>
    </row>
    <row r="32" spans="1:8" s="323" customFormat="1" x14ac:dyDescent="0.25">
      <c r="A32" s="817" t="s">
        <v>6</v>
      </c>
      <c r="B32" s="818"/>
      <c r="C32" s="326"/>
      <c r="D32" s="326"/>
      <c r="E32" s="354">
        <f t="shared" si="3"/>
        <v>0</v>
      </c>
      <c r="F32" s="326"/>
      <c r="G32" s="326"/>
      <c r="H32" s="357">
        <f t="shared" si="4"/>
        <v>0</v>
      </c>
    </row>
    <row r="33" spans="1:8" s="323" customFormat="1" ht="17.100000000000001" customHeight="1" x14ac:dyDescent="0.25">
      <c r="A33" s="324" t="s">
        <v>210</v>
      </c>
      <c r="B33" s="325"/>
      <c r="C33" s="327"/>
      <c r="D33" s="327"/>
      <c r="E33" s="355">
        <f>SUM(E34:E35)</f>
        <v>0</v>
      </c>
      <c r="F33" s="327"/>
      <c r="G33" s="327"/>
      <c r="H33" s="358">
        <f>SUM(H34:H35)</f>
        <v>0</v>
      </c>
    </row>
    <row r="34" spans="1:8" s="323" customFormat="1" ht="17.100000000000001" customHeight="1" x14ac:dyDescent="0.25">
      <c r="A34" s="328" t="s">
        <v>151</v>
      </c>
      <c r="B34" s="329"/>
      <c r="C34" s="326"/>
      <c r="D34" s="326"/>
      <c r="E34" s="354">
        <f t="shared" si="3"/>
        <v>0</v>
      </c>
      <c r="F34" s="326"/>
      <c r="G34" s="326"/>
      <c r="H34" s="357">
        <f t="shared" si="4"/>
        <v>0</v>
      </c>
    </row>
    <row r="35" spans="1:8" s="323" customFormat="1" ht="17.100000000000001" customHeight="1" x14ac:dyDescent="0.25">
      <c r="A35" s="328" t="s">
        <v>152</v>
      </c>
      <c r="B35" s="329"/>
      <c r="C35" s="326"/>
      <c r="D35" s="326"/>
      <c r="E35" s="354">
        <f t="shared" si="3"/>
        <v>0</v>
      </c>
      <c r="F35" s="326"/>
      <c r="G35" s="326"/>
      <c r="H35" s="357">
        <f t="shared" si="4"/>
        <v>0</v>
      </c>
    </row>
    <row r="36" spans="1:8" ht="17.100000000000001" customHeight="1" x14ac:dyDescent="0.25">
      <c r="A36" s="817" t="s">
        <v>211</v>
      </c>
      <c r="B36" s="818"/>
      <c r="C36" s="330"/>
      <c r="D36" s="330"/>
      <c r="E36" s="355">
        <f>SUM(E37:E38)</f>
        <v>0</v>
      </c>
      <c r="F36" s="330"/>
      <c r="G36" s="330"/>
      <c r="H36" s="358">
        <f>SUM(H37:H38)</f>
        <v>0</v>
      </c>
    </row>
    <row r="37" spans="1:8" ht="17.100000000000001" customHeight="1" x14ac:dyDescent="0.25">
      <c r="A37" s="685"/>
      <c r="B37" s="331" t="s">
        <v>151</v>
      </c>
      <c r="C37" s="332"/>
      <c r="D37" s="332"/>
      <c r="E37" s="354">
        <f t="shared" si="3"/>
        <v>0</v>
      </c>
      <c r="F37" s="332"/>
      <c r="G37" s="332"/>
      <c r="H37" s="357">
        <f t="shared" si="4"/>
        <v>0</v>
      </c>
    </row>
    <row r="38" spans="1:8" ht="17.100000000000001" customHeight="1" x14ac:dyDescent="0.25">
      <c r="A38" s="685"/>
      <c r="B38" s="331" t="s">
        <v>152</v>
      </c>
      <c r="C38" s="332"/>
      <c r="D38" s="332"/>
      <c r="E38" s="354">
        <f t="shared" si="3"/>
        <v>0</v>
      </c>
      <c r="F38" s="332"/>
      <c r="G38" s="332"/>
      <c r="H38" s="357">
        <f t="shared" si="4"/>
        <v>0</v>
      </c>
    </row>
    <row r="39" spans="1:8" s="323" customFormat="1" x14ac:dyDescent="0.25">
      <c r="A39" s="324" t="s">
        <v>11</v>
      </c>
      <c r="B39" s="325"/>
      <c r="C39" s="326">
        <v>14259058</v>
      </c>
      <c r="D39" s="326"/>
      <c r="E39" s="354">
        <f t="shared" si="3"/>
        <v>14259058</v>
      </c>
      <c r="F39" s="326">
        <v>2593756</v>
      </c>
      <c r="G39" s="326">
        <v>2593756</v>
      </c>
      <c r="H39" s="357">
        <f t="shared" si="4"/>
        <v>-11665302</v>
      </c>
    </row>
    <row r="40" spans="1:8" s="323" customFormat="1" ht="27.75" customHeight="1" x14ac:dyDescent="0.25">
      <c r="A40" s="817" t="s">
        <v>156</v>
      </c>
      <c r="B40" s="818"/>
      <c r="C40" s="326"/>
      <c r="D40" s="326"/>
      <c r="E40" s="354">
        <f t="shared" si="3"/>
        <v>0</v>
      </c>
      <c r="F40" s="326"/>
      <c r="G40" s="326"/>
      <c r="H40" s="357">
        <f t="shared" si="4"/>
        <v>0</v>
      </c>
    </row>
    <row r="41" spans="1:8" s="323" customFormat="1" ht="8.25" customHeight="1" x14ac:dyDescent="0.25">
      <c r="A41" s="333"/>
      <c r="B41" s="334"/>
      <c r="C41" s="326"/>
      <c r="D41" s="326"/>
      <c r="E41" s="354"/>
      <c r="F41" s="326"/>
      <c r="G41" s="326"/>
      <c r="H41" s="357"/>
    </row>
    <row r="42" spans="1:8" s="323" customFormat="1" ht="17.100000000000001" customHeight="1" x14ac:dyDescent="0.25">
      <c r="A42" s="333" t="s">
        <v>215</v>
      </c>
      <c r="B42" s="334"/>
      <c r="C42" s="352">
        <f t="shared" ref="C42:D42" si="5">SUM(C43:C46)</f>
        <v>1064880</v>
      </c>
      <c r="D42" s="352">
        <f t="shared" si="5"/>
        <v>0</v>
      </c>
      <c r="E42" s="352">
        <f>SUM(E43:E46)</f>
        <v>1064880</v>
      </c>
      <c r="F42" s="352">
        <f>SUM(F43:F46)</f>
        <v>239840</v>
      </c>
      <c r="G42" s="352">
        <f>SUM(G43:G46)</f>
        <v>239840</v>
      </c>
      <c r="H42" s="352">
        <f>SUM(H43:H46)</f>
        <v>-825040</v>
      </c>
    </row>
    <row r="43" spans="1:8" s="323" customFormat="1" ht="17.100000000000001" customHeight="1" x14ac:dyDescent="0.25">
      <c r="A43" s="335"/>
      <c r="B43" s="336" t="s">
        <v>216</v>
      </c>
      <c r="C43" s="326"/>
      <c r="D43" s="326"/>
      <c r="E43" s="354">
        <f t="shared" si="3"/>
        <v>0</v>
      </c>
      <c r="F43" s="326"/>
      <c r="G43" s="326"/>
      <c r="H43" s="357">
        <f t="shared" si="4"/>
        <v>0</v>
      </c>
    </row>
    <row r="44" spans="1:8" s="323" customFormat="1" ht="17.100000000000001" customHeight="1" x14ac:dyDescent="0.25">
      <c r="A44" s="335"/>
      <c r="B44" s="336" t="s">
        <v>217</v>
      </c>
      <c r="C44" s="326">
        <v>1064880</v>
      </c>
      <c r="D44" s="326"/>
      <c r="E44" s="354">
        <f t="shared" si="3"/>
        <v>1064880</v>
      </c>
      <c r="F44" s="326">
        <v>239840</v>
      </c>
      <c r="G44" s="326">
        <v>239840</v>
      </c>
      <c r="H44" s="357">
        <f t="shared" si="4"/>
        <v>-825040</v>
      </c>
    </row>
    <row r="45" spans="1:8" s="323" customFormat="1" ht="29.25" customHeight="1" x14ac:dyDescent="0.25">
      <c r="A45" s="335"/>
      <c r="B45" s="337" t="s">
        <v>421</v>
      </c>
      <c r="C45" s="326"/>
      <c r="D45" s="326"/>
      <c r="E45" s="354">
        <f t="shared" si="3"/>
        <v>0</v>
      </c>
      <c r="F45" s="326"/>
      <c r="G45" s="326"/>
      <c r="H45" s="357">
        <f t="shared" si="4"/>
        <v>0</v>
      </c>
    </row>
    <row r="46" spans="1:8" s="323" customFormat="1" ht="29.25" customHeight="1" x14ac:dyDescent="0.25">
      <c r="A46" s="335"/>
      <c r="B46" s="337" t="s">
        <v>422</v>
      </c>
      <c r="C46" s="326"/>
      <c r="D46" s="326"/>
      <c r="E46" s="354">
        <f t="shared" si="3"/>
        <v>0</v>
      </c>
      <c r="F46" s="326"/>
      <c r="G46" s="326"/>
      <c r="H46" s="357">
        <f t="shared" si="4"/>
        <v>0</v>
      </c>
    </row>
    <row r="47" spans="1:8" s="323" customFormat="1" ht="6" customHeight="1" x14ac:dyDescent="0.25">
      <c r="A47" s="335"/>
      <c r="B47" s="336"/>
      <c r="C47" s="326"/>
      <c r="D47" s="326"/>
      <c r="E47" s="354"/>
      <c r="F47" s="326"/>
      <c r="G47" s="326"/>
      <c r="H47" s="357"/>
    </row>
    <row r="48" spans="1:8" s="323" customFormat="1" ht="17.100000000000001" customHeight="1" x14ac:dyDescent="0.25">
      <c r="A48" s="333" t="s">
        <v>218</v>
      </c>
      <c r="B48" s="334"/>
      <c r="C48" s="352">
        <f>C49</f>
        <v>0</v>
      </c>
      <c r="D48" s="352">
        <f t="shared" ref="D48:H48" si="6">D49</f>
        <v>0</v>
      </c>
      <c r="E48" s="352">
        <f t="shared" si="6"/>
        <v>0</v>
      </c>
      <c r="F48" s="352">
        <f t="shared" si="6"/>
        <v>0</v>
      </c>
      <c r="G48" s="352">
        <f t="shared" si="6"/>
        <v>0</v>
      </c>
      <c r="H48" s="352">
        <f t="shared" si="6"/>
        <v>0</v>
      </c>
    </row>
    <row r="49" spans="1:8" s="323" customFormat="1" ht="17.100000000000001" customHeight="1" x14ac:dyDescent="0.25">
      <c r="A49" s="333"/>
      <c r="B49" s="338" t="s">
        <v>213</v>
      </c>
      <c r="C49" s="326"/>
      <c r="D49" s="326"/>
      <c r="E49" s="354">
        <f t="shared" si="3"/>
        <v>0</v>
      </c>
      <c r="F49" s="326"/>
      <c r="G49" s="326"/>
      <c r="H49" s="357">
        <f t="shared" si="4"/>
        <v>0</v>
      </c>
    </row>
    <row r="50" spans="1:8" s="323" customFormat="1" ht="12.75" customHeight="1" thickBot="1" x14ac:dyDescent="0.3">
      <c r="A50" s="339"/>
      <c r="B50" s="340"/>
      <c r="C50" s="341"/>
      <c r="D50" s="341"/>
      <c r="E50" s="356"/>
      <c r="F50" s="341"/>
      <c r="G50" s="341"/>
      <c r="H50" s="342"/>
    </row>
    <row r="51" spans="1:8" ht="21.75" customHeight="1" thickBot="1" x14ac:dyDescent="0.3">
      <c r="A51" s="809" t="s">
        <v>115</v>
      </c>
      <c r="B51" s="810"/>
      <c r="C51" s="353">
        <f>C29+C42+C48</f>
        <v>15323938</v>
      </c>
      <c r="D51" s="353">
        <f t="shared" ref="D51:H51" si="7">D29+D42+D48</f>
        <v>0</v>
      </c>
      <c r="E51" s="353">
        <f t="shared" si="7"/>
        <v>15323938</v>
      </c>
      <c r="F51" s="353">
        <f t="shared" si="7"/>
        <v>2833596</v>
      </c>
      <c r="G51" s="353">
        <f t="shared" si="7"/>
        <v>2833596</v>
      </c>
      <c r="H51" s="353">
        <f t="shared" si="7"/>
        <v>-12490342</v>
      </c>
    </row>
    <row r="52" spans="1:8" ht="22.5" customHeight="1" thickBot="1" x14ac:dyDescent="0.3">
      <c r="A52" s="307"/>
      <c r="B52" s="307"/>
      <c r="C52" s="343"/>
      <c r="D52" s="343"/>
      <c r="E52" s="343"/>
      <c r="F52" s="344"/>
      <c r="G52" s="688" t="s">
        <v>486</v>
      </c>
      <c r="H52" s="689" t="str">
        <f>IF(($G$51-$C$51)&lt;=0,"",$G$51-$C$51)</f>
        <v/>
      </c>
    </row>
    <row r="53" spans="1:8" ht="8.25" customHeight="1" x14ac:dyDescent="0.25">
      <c r="A53" s="345"/>
      <c r="B53" s="168"/>
    </row>
    <row r="54" spans="1:8" x14ac:dyDescent="0.25">
      <c r="A54" s="360"/>
      <c r="B54" s="168"/>
      <c r="H54" s="684"/>
    </row>
    <row r="55" spans="1:8" x14ac:dyDescent="0.3">
      <c r="A55" s="361"/>
      <c r="B55" s="74" t="s">
        <v>745</v>
      </c>
      <c r="C55" s="363"/>
      <c r="D55" s="363"/>
      <c r="E55" s="363"/>
      <c r="F55" s="74" t="s">
        <v>747</v>
      </c>
      <c r="G55" s="363"/>
      <c r="H55" s="363"/>
    </row>
    <row r="56" spans="1:8" x14ac:dyDescent="0.3">
      <c r="A56" s="361"/>
      <c r="B56" s="74" t="s">
        <v>746</v>
      </c>
      <c r="C56" s="363"/>
      <c r="D56" s="363"/>
      <c r="E56" s="363"/>
      <c r="F56" s="74" t="s">
        <v>757</v>
      </c>
      <c r="G56" s="363"/>
      <c r="H56" s="363"/>
    </row>
    <row r="57" spans="1:8" x14ac:dyDescent="0.25">
      <c r="A57" s="361"/>
      <c r="B57" s="362"/>
      <c r="C57" s="363"/>
      <c r="D57" s="363"/>
      <c r="E57" s="363"/>
      <c r="F57" s="363"/>
      <c r="G57" s="363"/>
      <c r="H57" s="363"/>
    </row>
  </sheetData>
  <sheetProtection algorithmName="SHA-512" hashValue="Bicb9wkIFSUsAbmStk8o8A6NXn61yTrJhfwadqj/i9hWSyUti18pJ+F66Zodd5J641prtFQ/JNBVD+hkD83geg==" saltValue="YOg7j9N2GP8T17SotIdqBA==" spinCount="100000" sheet="1" objects="1" scenarios="1" insertHyperlinks="0"/>
  <mergeCells count="12">
    <mergeCell ref="A51:B51"/>
    <mergeCell ref="A1:H1"/>
    <mergeCell ref="A2:H2"/>
    <mergeCell ref="A3:H3"/>
    <mergeCell ref="A4:H4"/>
    <mergeCell ref="A6:B7"/>
    <mergeCell ref="A24:B24"/>
    <mergeCell ref="A32:B32"/>
    <mergeCell ref="A36:B36"/>
    <mergeCell ref="A40:B40"/>
    <mergeCell ref="A27:B27"/>
    <mergeCell ref="C5:G5"/>
  </mergeCells>
  <printOptions horizontalCentered="1"/>
  <pageMargins left="0.39370078740157483" right="0.39370078740157483" top="0.39370078740157483" bottom="0.51181102362204722" header="0.31496062992125984" footer="0.31496062992125984"/>
  <pageSetup scale="90" fitToHeight="2" orientation="landscape" r:id="rId1"/>
  <headerFooter>
    <oddFooter>&amp;RHoja &amp;P de &amp;N</oddFooter>
  </headerFooter>
  <rowBreaks count="1" manualBreakCount="1">
    <brk id="26" max="7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>
    <tabColor theme="7"/>
    <pageSetUpPr fitToPage="1"/>
  </sheetPr>
  <dimension ref="A1:E27"/>
  <sheetViews>
    <sheetView view="pageBreakPreview" topLeftCell="A19" zoomScaleNormal="100" zoomScaleSheetLayoutView="100" workbookViewId="0">
      <selection activeCell="B26" sqref="B26:B27"/>
    </sheetView>
  </sheetViews>
  <sheetFormatPr baseColWidth="10" defaultColWidth="11.42578125" defaultRowHeight="16.5" x14ac:dyDescent="0.25"/>
  <cols>
    <col min="1" max="1" width="1.42578125" style="168" customWidth="1"/>
    <col min="2" max="2" width="43.85546875" style="168" customWidth="1"/>
    <col min="3" max="4" width="25.7109375" style="168" customWidth="1"/>
    <col min="5" max="5" width="62" style="359" customWidth="1"/>
    <col min="6" max="16384" width="11.42578125" style="168"/>
  </cols>
  <sheetData>
    <row r="1" spans="1:5" x14ac:dyDescent="0.25">
      <c r="A1" s="769" t="s">
        <v>161</v>
      </c>
      <c r="B1" s="769"/>
      <c r="C1" s="769"/>
      <c r="D1" s="769"/>
    </row>
    <row r="2" spans="1:5" s="232" customFormat="1" ht="15.75" x14ac:dyDescent="0.25">
      <c r="A2" s="769" t="s">
        <v>262</v>
      </c>
      <c r="B2" s="769"/>
      <c r="C2" s="769"/>
      <c r="D2" s="769"/>
      <c r="E2" s="645" t="s">
        <v>597</v>
      </c>
    </row>
    <row r="3" spans="1:5" s="232" customFormat="1" x14ac:dyDescent="0.25">
      <c r="A3" s="770" t="s">
        <v>607</v>
      </c>
      <c r="B3" s="770"/>
      <c r="C3" s="770"/>
      <c r="D3" s="770"/>
      <c r="E3" s="644"/>
    </row>
    <row r="4" spans="1:5" s="232" customFormat="1" x14ac:dyDescent="0.25">
      <c r="A4" s="770" t="s">
        <v>608</v>
      </c>
      <c r="B4" s="770"/>
      <c r="C4" s="770"/>
      <c r="D4" s="770"/>
      <c r="E4" s="644"/>
    </row>
    <row r="5" spans="1:5" s="234" customFormat="1" ht="17.25" thickBot="1" x14ac:dyDescent="0.3">
      <c r="A5" s="233"/>
      <c r="B5" s="771" t="s">
        <v>509</v>
      </c>
      <c r="C5" s="771"/>
      <c r="D5" s="364" t="s">
        <v>738</v>
      </c>
      <c r="E5" s="646"/>
    </row>
    <row r="6" spans="1:5" s="235" customFormat="1" ht="27" customHeight="1" thickBot="1" x14ac:dyDescent="0.3">
      <c r="A6" s="821" t="s">
        <v>246</v>
      </c>
      <c r="B6" s="822"/>
      <c r="C6" s="373"/>
      <c r="D6" s="374">
        <f>'ETCA-II-10 '!F24</f>
        <v>2833596</v>
      </c>
      <c r="E6" s="647" t="str">
        <f>IF(D6&lt;&gt;'ETCA-II-10 '!F24,"ERROR!!!!! EL MONTO NO COINCIDE CON LO REPORTADO EN EL FORMATO ETCA-II-10 EN EL TOTAL DE INGRESOS DEVEGADO ANUAL","")</f>
        <v/>
      </c>
    </row>
    <row r="7" spans="1:5" s="367" customFormat="1" ht="9.75" customHeight="1" x14ac:dyDescent="0.25">
      <c r="A7" s="386"/>
      <c r="B7" s="365"/>
      <c r="C7" s="366"/>
      <c r="D7" s="388"/>
      <c r="E7" s="648"/>
    </row>
    <row r="8" spans="1:5" s="367" customFormat="1" ht="17.25" customHeight="1" thickBot="1" x14ac:dyDescent="0.3">
      <c r="A8" s="387" t="s">
        <v>247</v>
      </c>
      <c r="B8" s="368"/>
      <c r="C8" s="369"/>
      <c r="D8" s="389"/>
      <c r="E8" s="648"/>
    </row>
    <row r="9" spans="1:5" ht="20.100000000000001" customHeight="1" thickBot="1" x14ac:dyDescent="0.3">
      <c r="A9" s="375" t="s">
        <v>248</v>
      </c>
      <c r="B9" s="376"/>
      <c r="C9" s="377"/>
      <c r="D9" s="378">
        <f>SUM(C10:C14)</f>
        <v>45636</v>
      </c>
      <c r="E9" s="647"/>
    </row>
    <row r="10" spans="1:5" ht="20.100000000000001" customHeight="1" x14ac:dyDescent="0.25">
      <c r="A10" s="238"/>
      <c r="B10" s="395" t="s">
        <v>249</v>
      </c>
      <c r="C10" s="379"/>
      <c r="D10" s="649"/>
      <c r="E10" s="647"/>
    </row>
    <row r="11" spans="1:5" ht="33" customHeight="1" x14ac:dyDescent="0.25">
      <c r="A11" s="238"/>
      <c r="B11" s="396" t="s">
        <v>250</v>
      </c>
      <c r="C11" s="379"/>
      <c r="D11" s="649"/>
      <c r="E11" s="647"/>
    </row>
    <row r="12" spans="1:5" ht="20.100000000000001" customHeight="1" x14ac:dyDescent="0.25">
      <c r="A12" s="239"/>
      <c r="B12" s="396" t="s">
        <v>251</v>
      </c>
      <c r="C12" s="379"/>
      <c r="D12" s="649"/>
      <c r="E12" s="647"/>
    </row>
    <row r="13" spans="1:5" ht="20.100000000000001" customHeight="1" x14ac:dyDescent="0.25">
      <c r="A13" s="239"/>
      <c r="B13" s="396" t="s">
        <v>252</v>
      </c>
      <c r="C13" s="379">
        <v>45636</v>
      </c>
      <c r="D13" s="649"/>
      <c r="E13" s="647" t="str">
        <f>IF(C13&lt;&gt;'ETCA-I-02'!C25,"ERROR!!!!! EL MONTO NO COINCIDE CON LO REPORTADO EN EL FORMATO ETCA-I-02 EN EL MISMO RUBRO","")</f>
        <v/>
      </c>
    </row>
    <row r="14" spans="1:5" ht="24.75" customHeight="1" thickBot="1" x14ac:dyDescent="0.3">
      <c r="A14" s="370" t="s">
        <v>253</v>
      </c>
      <c r="B14" s="399"/>
      <c r="C14" s="380"/>
      <c r="D14" s="650"/>
      <c r="E14" s="647"/>
    </row>
    <row r="15" spans="1:5" ht="7.5" customHeight="1" x14ac:dyDescent="0.25">
      <c r="A15" s="400"/>
      <c r="B15" s="390"/>
      <c r="C15" s="391"/>
      <c r="D15" s="392"/>
      <c r="E15" s="647"/>
    </row>
    <row r="16" spans="1:5" ht="20.100000000000001" customHeight="1" thickBot="1" x14ac:dyDescent="0.3">
      <c r="A16" s="401" t="s">
        <v>259</v>
      </c>
      <c r="B16" s="393"/>
      <c r="C16" s="394"/>
      <c r="D16" s="371"/>
      <c r="E16" s="647"/>
    </row>
    <row r="17" spans="1:5" ht="20.100000000000001" customHeight="1" thickBot="1" x14ac:dyDescent="0.3">
      <c r="A17" s="375" t="s">
        <v>267</v>
      </c>
      <c r="B17" s="376"/>
      <c r="C17" s="377"/>
      <c r="D17" s="378">
        <f>SUM(C18:C22)</f>
        <v>0</v>
      </c>
      <c r="E17" s="647"/>
    </row>
    <row r="18" spans="1:5" ht="20.100000000000001" customHeight="1" x14ac:dyDescent="0.25">
      <c r="A18" s="239"/>
      <c r="B18" s="395" t="s">
        <v>254</v>
      </c>
      <c r="C18" s="381"/>
      <c r="D18" s="649"/>
      <c r="E18" s="647"/>
    </row>
    <row r="19" spans="1:5" ht="20.100000000000001" customHeight="1" x14ac:dyDescent="0.25">
      <c r="A19" s="239"/>
      <c r="B19" s="396" t="s">
        <v>255</v>
      </c>
      <c r="C19" s="381"/>
      <c r="D19" s="649"/>
      <c r="E19" s="647"/>
    </row>
    <row r="20" spans="1:5" ht="20.100000000000001" customHeight="1" x14ac:dyDescent="0.25">
      <c r="A20" s="239"/>
      <c r="B20" s="396" t="s">
        <v>256</v>
      </c>
      <c r="C20" s="381"/>
      <c r="D20" s="649"/>
      <c r="E20" s="647"/>
    </row>
    <row r="21" spans="1:5" ht="20.100000000000001" customHeight="1" x14ac:dyDescent="0.25">
      <c r="A21" s="372" t="s">
        <v>257</v>
      </c>
      <c r="B21" s="397"/>
      <c r="C21" s="381"/>
      <c r="D21" s="649"/>
      <c r="E21" s="647"/>
    </row>
    <row r="22" spans="1:5" ht="20.100000000000001" customHeight="1" thickBot="1" x14ac:dyDescent="0.3">
      <c r="A22" s="239"/>
      <c r="B22" s="398"/>
      <c r="C22" s="382"/>
      <c r="D22" s="649"/>
      <c r="E22" s="647"/>
    </row>
    <row r="23" spans="1:5" ht="26.25" customHeight="1" thickBot="1" x14ac:dyDescent="0.3">
      <c r="A23" s="383" t="s">
        <v>258</v>
      </c>
      <c r="B23" s="384"/>
      <c r="C23" s="385"/>
      <c r="D23" s="374">
        <f>D6+D9-D17</f>
        <v>2879232</v>
      </c>
      <c r="E23" s="647" t="str">
        <f>IF(D23&lt;&gt;'ETCA-I-02'!C27,"ERROR!!!!! EL MONTO NO COINCIDE CON LO REPORTADO EN EL FORMATO ETCA-I-02 EN EL TOTAL DE INGRESOS Y OTROS BENEFICIOS","")</f>
        <v/>
      </c>
    </row>
    <row r="26" spans="1:5" x14ac:dyDescent="0.3">
      <c r="B26" s="74" t="s">
        <v>745</v>
      </c>
      <c r="D26" s="74" t="s">
        <v>750</v>
      </c>
    </row>
    <row r="27" spans="1:5" x14ac:dyDescent="0.3">
      <c r="B27" s="74" t="s">
        <v>746</v>
      </c>
      <c r="D27" s="74" t="s">
        <v>751</v>
      </c>
    </row>
  </sheetData>
  <sheetProtection password="C0B5" sheet="1" objects="1" scenarios="1" insertHyperlinks="0"/>
  <mergeCells count="6">
    <mergeCell ref="A6:B6"/>
    <mergeCell ref="A1:D1"/>
    <mergeCell ref="A3:D3"/>
    <mergeCell ref="A2:D2"/>
    <mergeCell ref="A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G85"/>
  <sheetViews>
    <sheetView view="pageBreakPreview" topLeftCell="A61" zoomScaleNormal="100" zoomScaleSheetLayoutView="100" workbookViewId="0">
      <selection activeCell="F87" sqref="F87"/>
    </sheetView>
  </sheetViews>
  <sheetFormatPr baseColWidth="10" defaultColWidth="11.42578125" defaultRowHeight="16.5" x14ac:dyDescent="0.25"/>
  <cols>
    <col min="1" max="1" width="52.28515625" style="168" bestFit="1" customWidth="1"/>
    <col min="2" max="7" width="13.7109375" style="168" customWidth="1"/>
    <col min="8" max="16384" width="11.42578125" style="168"/>
  </cols>
  <sheetData>
    <row r="1" spans="1:7" x14ac:dyDescent="0.25">
      <c r="A1" s="769" t="s">
        <v>161</v>
      </c>
      <c r="B1" s="769"/>
      <c r="C1" s="769"/>
      <c r="D1" s="769"/>
      <c r="E1" s="769"/>
      <c r="F1" s="769"/>
      <c r="G1" s="769"/>
    </row>
    <row r="2" spans="1:7" s="232" customFormat="1" ht="15.75" x14ac:dyDescent="0.25">
      <c r="A2" s="769" t="s">
        <v>153</v>
      </c>
      <c r="B2" s="769"/>
      <c r="C2" s="769"/>
      <c r="D2" s="769"/>
      <c r="E2" s="769"/>
      <c r="F2" s="769"/>
      <c r="G2" s="769"/>
    </row>
    <row r="3" spans="1:7" s="232" customFormat="1" ht="15.75" x14ac:dyDescent="0.25">
      <c r="A3" s="769" t="s">
        <v>330</v>
      </c>
      <c r="B3" s="769"/>
      <c r="C3" s="769"/>
      <c r="D3" s="769"/>
      <c r="E3" s="769"/>
      <c r="F3" s="769"/>
      <c r="G3" s="769"/>
    </row>
    <row r="4" spans="1:7" s="232" customFormat="1" x14ac:dyDescent="0.25">
      <c r="A4" s="770" t="s">
        <v>607</v>
      </c>
      <c r="B4" s="770"/>
      <c r="C4" s="770"/>
      <c r="D4" s="770"/>
      <c r="E4" s="770"/>
      <c r="F4" s="770"/>
      <c r="G4" s="770"/>
    </row>
    <row r="5" spans="1:7" s="232" customFormat="1" x14ac:dyDescent="0.25">
      <c r="A5" s="770" t="s">
        <v>614</v>
      </c>
      <c r="B5" s="770"/>
      <c r="C5" s="770"/>
      <c r="D5" s="770"/>
      <c r="E5" s="770"/>
      <c r="F5" s="770"/>
      <c r="G5" s="770"/>
    </row>
    <row r="6" spans="1:7" s="234" customFormat="1" ht="17.25" thickBot="1" x14ac:dyDescent="0.3">
      <c r="A6" s="233"/>
      <c r="C6" s="402" t="s">
        <v>118</v>
      </c>
      <c r="D6" s="402"/>
      <c r="E6" s="402"/>
      <c r="F6" s="364" t="s">
        <v>739</v>
      </c>
    </row>
    <row r="7" spans="1:7" s="405" customFormat="1" ht="36" x14ac:dyDescent="0.25">
      <c r="A7" s="823" t="s">
        <v>594</v>
      </c>
      <c r="B7" s="403" t="s">
        <v>222</v>
      </c>
      <c r="C7" s="403" t="s">
        <v>154</v>
      </c>
      <c r="D7" s="416" t="s">
        <v>223</v>
      </c>
      <c r="E7" s="404" t="s">
        <v>443</v>
      </c>
      <c r="F7" s="404" t="s">
        <v>444</v>
      </c>
      <c r="G7" s="662" t="s">
        <v>328</v>
      </c>
    </row>
    <row r="8" spans="1:7" s="408" customFormat="1" ht="13.5" thickBot="1" x14ac:dyDescent="0.3">
      <c r="A8" s="824"/>
      <c r="B8" s="406" t="s">
        <v>205</v>
      </c>
      <c r="C8" s="406" t="s">
        <v>206</v>
      </c>
      <c r="D8" s="417" t="s">
        <v>155</v>
      </c>
      <c r="E8" s="407" t="s">
        <v>207</v>
      </c>
      <c r="F8" s="407" t="s">
        <v>208</v>
      </c>
      <c r="G8" s="663" t="s">
        <v>470</v>
      </c>
    </row>
    <row r="9" spans="1:7" s="410" customFormat="1" ht="16.5" customHeight="1" x14ac:dyDescent="0.25">
      <c r="A9" s="412" t="s">
        <v>22</v>
      </c>
      <c r="B9" s="418">
        <f>SUM(B10:B16)</f>
        <v>13167911</v>
      </c>
      <c r="C9" s="418">
        <f>SUM(C10:C16)</f>
        <v>0</v>
      </c>
      <c r="D9" s="418">
        <f>B9+C9</f>
        <v>13167911</v>
      </c>
      <c r="E9" s="418">
        <f>SUM(E10:E16)</f>
        <v>2561264</v>
      </c>
      <c r="F9" s="418">
        <f>SUM(F10:F16)</f>
        <v>2798994</v>
      </c>
      <c r="G9" s="664">
        <f>D9-E9</f>
        <v>10606647</v>
      </c>
    </row>
    <row r="10" spans="1:7" s="410" customFormat="1" ht="14.25" x14ac:dyDescent="0.25">
      <c r="A10" s="413" t="s">
        <v>514</v>
      </c>
      <c r="B10" s="409">
        <v>11130264</v>
      </c>
      <c r="C10" s="409">
        <v>-7810</v>
      </c>
      <c r="D10" s="418">
        <f t="shared" ref="D10:D72" si="0">B10+C10</f>
        <v>11122454</v>
      </c>
      <c r="E10" s="409">
        <v>2446415</v>
      </c>
      <c r="F10" s="409">
        <v>2446415</v>
      </c>
      <c r="G10" s="664">
        <f t="shared" ref="G10:G73" si="1">D10-E10</f>
        <v>8676039</v>
      </c>
    </row>
    <row r="11" spans="1:7" s="410" customFormat="1" ht="14.25" x14ac:dyDescent="0.25">
      <c r="A11" s="413" t="s">
        <v>515</v>
      </c>
      <c r="B11" s="409"/>
      <c r="C11" s="409"/>
      <c r="D11" s="418">
        <f t="shared" si="0"/>
        <v>0</v>
      </c>
      <c r="E11" s="409"/>
      <c r="F11" s="409"/>
      <c r="G11" s="664">
        <f t="shared" si="1"/>
        <v>0</v>
      </c>
    </row>
    <row r="12" spans="1:7" s="410" customFormat="1" ht="14.25" x14ac:dyDescent="0.25">
      <c r="A12" s="413" t="s">
        <v>516</v>
      </c>
      <c r="B12" s="409">
        <v>1541305</v>
      </c>
      <c r="C12" s="409">
        <v>-22755</v>
      </c>
      <c r="D12" s="418">
        <f t="shared" si="0"/>
        <v>1518550</v>
      </c>
      <c r="E12" s="409">
        <v>5808</v>
      </c>
      <c r="F12" s="409">
        <v>5808</v>
      </c>
      <c r="G12" s="664">
        <f t="shared" si="1"/>
        <v>1512742</v>
      </c>
    </row>
    <row r="13" spans="1:7" s="410" customFormat="1" ht="14.25" x14ac:dyDescent="0.25">
      <c r="A13" s="413" t="s">
        <v>517</v>
      </c>
      <c r="B13" s="409">
        <v>378079</v>
      </c>
      <c r="C13" s="409">
        <v>30565</v>
      </c>
      <c r="D13" s="418">
        <f t="shared" si="0"/>
        <v>408644</v>
      </c>
      <c r="E13" s="409">
        <v>82624</v>
      </c>
      <c r="F13" s="409">
        <v>82624</v>
      </c>
      <c r="G13" s="664">
        <f t="shared" si="1"/>
        <v>326020</v>
      </c>
    </row>
    <row r="14" spans="1:7" s="410" customFormat="1" ht="14.25" x14ac:dyDescent="0.25">
      <c r="A14" s="413" t="s">
        <v>518</v>
      </c>
      <c r="B14" s="409">
        <v>118263</v>
      </c>
      <c r="C14" s="409"/>
      <c r="D14" s="418">
        <f t="shared" si="0"/>
        <v>118263</v>
      </c>
      <c r="E14" s="409">
        <v>26417</v>
      </c>
      <c r="F14" s="409">
        <v>264147</v>
      </c>
      <c r="G14" s="664">
        <f t="shared" si="1"/>
        <v>91846</v>
      </c>
    </row>
    <row r="15" spans="1:7" s="410" customFormat="1" ht="14.25" x14ac:dyDescent="0.25">
      <c r="A15" s="413" t="s">
        <v>519</v>
      </c>
      <c r="B15" s="409"/>
      <c r="C15" s="409"/>
      <c r="D15" s="418">
        <f t="shared" si="0"/>
        <v>0</v>
      </c>
      <c r="E15" s="409"/>
      <c r="F15" s="409"/>
      <c r="G15" s="664">
        <f t="shared" si="1"/>
        <v>0</v>
      </c>
    </row>
    <row r="16" spans="1:7" s="410" customFormat="1" ht="14.25" x14ac:dyDescent="0.25">
      <c r="A16" s="413" t="s">
        <v>520</v>
      </c>
      <c r="B16" s="409"/>
      <c r="C16" s="409"/>
      <c r="D16" s="418">
        <f t="shared" si="0"/>
        <v>0</v>
      </c>
      <c r="E16" s="409"/>
      <c r="F16" s="409"/>
      <c r="G16" s="664">
        <f t="shared" si="1"/>
        <v>0</v>
      </c>
    </row>
    <row r="17" spans="1:7" s="410" customFormat="1" ht="16.5" customHeight="1" x14ac:dyDescent="0.25">
      <c r="A17" s="414" t="s">
        <v>23</v>
      </c>
      <c r="B17" s="418">
        <f>SUM(B18:B26)</f>
        <v>469634</v>
      </c>
      <c r="C17" s="418">
        <f>SUM(C18:C26)</f>
        <v>-1926</v>
      </c>
      <c r="D17" s="418">
        <f>B17+C17</f>
        <v>467708</v>
      </c>
      <c r="E17" s="418">
        <f>SUM(E18:E26)</f>
        <v>167424</v>
      </c>
      <c r="F17" s="418">
        <f>SUM(F18:F26)</f>
        <v>167424</v>
      </c>
      <c r="G17" s="664">
        <f t="shared" si="1"/>
        <v>300284</v>
      </c>
    </row>
    <row r="18" spans="1:7" s="410" customFormat="1" ht="30" customHeight="1" x14ac:dyDescent="0.25">
      <c r="A18" s="413" t="s">
        <v>521</v>
      </c>
      <c r="B18" s="409">
        <v>65000</v>
      </c>
      <c r="C18" s="409">
        <v>107695</v>
      </c>
      <c r="D18" s="418">
        <f t="shared" si="0"/>
        <v>172695</v>
      </c>
      <c r="E18" s="409">
        <v>123374</v>
      </c>
      <c r="F18" s="409">
        <v>123374</v>
      </c>
      <c r="G18" s="664">
        <f t="shared" si="1"/>
        <v>49321</v>
      </c>
    </row>
    <row r="19" spans="1:7" s="410" customFormat="1" ht="14.25" x14ac:dyDescent="0.25">
      <c r="A19" s="413" t="s">
        <v>522</v>
      </c>
      <c r="B19" s="409">
        <v>130000</v>
      </c>
      <c r="C19" s="409">
        <v>-66252</v>
      </c>
      <c r="D19" s="418">
        <f t="shared" si="0"/>
        <v>63748</v>
      </c>
      <c r="E19" s="409">
        <v>2212</v>
      </c>
      <c r="F19" s="409">
        <v>2212</v>
      </c>
      <c r="G19" s="664">
        <f t="shared" si="1"/>
        <v>61536</v>
      </c>
    </row>
    <row r="20" spans="1:7" s="410" customFormat="1" ht="14.25" x14ac:dyDescent="0.25">
      <c r="A20" s="413" t="s">
        <v>523</v>
      </c>
      <c r="B20" s="409"/>
      <c r="C20" s="409"/>
      <c r="D20" s="418">
        <f t="shared" si="0"/>
        <v>0</v>
      </c>
      <c r="E20" s="409"/>
      <c r="F20" s="409"/>
      <c r="G20" s="664">
        <f t="shared" si="1"/>
        <v>0</v>
      </c>
    </row>
    <row r="21" spans="1:7" s="410" customFormat="1" ht="14.25" x14ac:dyDescent="0.25">
      <c r="A21" s="413" t="s">
        <v>524</v>
      </c>
      <c r="B21" s="409">
        <v>10000</v>
      </c>
      <c r="C21" s="409">
        <v>-873</v>
      </c>
      <c r="D21" s="418">
        <f t="shared" si="0"/>
        <v>9127</v>
      </c>
      <c r="E21" s="409">
        <v>4141</v>
      </c>
      <c r="F21" s="409">
        <v>4141</v>
      </c>
      <c r="G21" s="664">
        <f t="shared" si="1"/>
        <v>4986</v>
      </c>
    </row>
    <row r="22" spans="1:7" s="410" customFormat="1" ht="14.25" x14ac:dyDescent="0.25">
      <c r="A22" s="413" t="s">
        <v>525</v>
      </c>
      <c r="B22" s="409">
        <v>12000</v>
      </c>
      <c r="C22" s="409">
        <v>-5632</v>
      </c>
      <c r="D22" s="418">
        <f t="shared" si="0"/>
        <v>6368</v>
      </c>
      <c r="E22" s="409"/>
      <c r="F22" s="409"/>
      <c r="G22" s="664">
        <f t="shared" si="1"/>
        <v>6368</v>
      </c>
    </row>
    <row r="23" spans="1:7" s="410" customFormat="1" ht="14.25" x14ac:dyDescent="0.25">
      <c r="A23" s="413" t="s">
        <v>526</v>
      </c>
      <c r="B23" s="409">
        <v>140000</v>
      </c>
      <c r="C23" s="409">
        <v>-4663</v>
      </c>
      <c r="D23" s="418">
        <f t="shared" si="0"/>
        <v>135337</v>
      </c>
      <c r="E23" s="409">
        <v>35016</v>
      </c>
      <c r="F23" s="409">
        <v>35016</v>
      </c>
      <c r="G23" s="664">
        <f t="shared" si="1"/>
        <v>100321</v>
      </c>
    </row>
    <row r="24" spans="1:7" s="410" customFormat="1" ht="14.25" x14ac:dyDescent="0.25">
      <c r="A24" s="413" t="s">
        <v>527</v>
      </c>
      <c r="B24" s="409">
        <v>27902</v>
      </c>
      <c r="C24" s="409">
        <v>-7633</v>
      </c>
      <c r="D24" s="418">
        <f t="shared" si="0"/>
        <v>20269</v>
      </c>
      <c r="E24" s="409">
        <v>1788</v>
      </c>
      <c r="F24" s="409">
        <v>1788</v>
      </c>
      <c r="G24" s="664">
        <f t="shared" si="1"/>
        <v>18481</v>
      </c>
    </row>
    <row r="25" spans="1:7" s="410" customFormat="1" ht="14.25" x14ac:dyDescent="0.25">
      <c r="A25" s="413" t="s">
        <v>528</v>
      </c>
      <c r="B25" s="409"/>
      <c r="C25" s="409"/>
      <c r="D25" s="418">
        <f t="shared" si="0"/>
        <v>0</v>
      </c>
      <c r="E25" s="409"/>
      <c r="F25" s="409"/>
      <c r="G25" s="664">
        <f t="shared" si="1"/>
        <v>0</v>
      </c>
    </row>
    <row r="26" spans="1:7" s="410" customFormat="1" ht="14.25" x14ac:dyDescent="0.25">
      <c r="A26" s="413" t="s">
        <v>529</v>
      </c>
      <c r="B26" s="409">
        <v>84732</v>
      </c>
      <c r="C26" s="409">
        <v>-24568</v>
      </c>
      <c r="D26" s="418">
        <f t="shared" si="0"/>
        <v>60164</v>
      </c>
      <c r="E26" s="409">
        <v>893</v>
      </c>
      <c r="F26" s="409">
        <v>893</v>
      </c>
      <c r="G26" s="664">
        <f t="shared" si="1"/>
        <v>59271</v>
      </c>
    </row>
    <row r="27" spans="1:7" s="410" customFormat="1" ht="16.5" customHeight="1" x14ac:dyDescent="0.25">
      <c r="A27" s="414" t="s">
        <v>24</v>
      </c>
      <c r="B27" s="418">
        <f>SUM(B28:B36)</f>
        <v>1686393</v>
      </c>
      <c r="C27" s="418">
        <f>SUM(C28:C36)</f>
        <v>1926</v>
      </c>
      <c r="D27" s="418">
        <f>B27+C27</f>
        <v>1688319</v>
      </c>
      <c r="E27" s="418">
        <f>SUM(E28:E36)</f>
        <v>620061</v>
      </c>
      <c r="F27" s="418">
        <f>SUM(F28:F36)</f>
        <v>620061</v>
      </c>
      <c r="G27" s="664">
        <f t="shared" si="1"/>
        <v>1068258</v>
      </c>
    </row>
    <row r="28" spans="1:7" s="410" customFormat="1" ht="14.25" x14ac:dyDescent="0.25">
      <c r="A28" s="413" t="s">
        <v>530</v>
      </c>
      <c r="B28" s="409">
        <v>455532</v>
      </c>
      <c r="C28" s="409">
        <v>-154412</v>
      </c>
      <c r="D28" s="418">
        <f t="shared" si="0"/>
        <v>301120</v>
      </c>
      <c r="E28" s="409">
        <v>7611</v>
      </c>
      <c r="F28" s="409">
        <v>7611</v>
      </c>
      <c r="G28" s="664">
        <f t="shared" si="1"/>
        <v>293509</v>
      </c>
    </row>
    <row r="29" spans="1:7" s="410" customFormat="1" ht="14.25" x14ac:dyDescent="0.25">
      <c r="A29" s="413" t="s">
        <v>531</v>
      </c>
      <c r="B29" s="409">
        <v>290000</v>
      </c>
      <c r="C29" s="409">
        <v>-14905</v>
      </c>
      <c r="D29" s="418">
        <f t="shared" si="0"/>
        <v>275095</v>
      </c>
      <c r="E29" s="409">
        <v>114966</v>
      </c>
      <c r="F29" s="409">
        <v>114966</v>
      </c>
      <c r="G29" s="664">
        <f t="shared" si="1"/>
        <v>160129</v>
      </c>
    </row>
    <row r="30" spans="1:7" s="410" customFormat="1" ht="14.25" x14ac:dyDescent="0.25">
      <c r="A30" s="413" t="s">
        <v>532</v>
      </c>
      <c r="B30" s="409">
        <v>338644</v>
      </c>
      <c r="C30" s="409">
        <v>-106224</v>
      </c>
      <c r="D30" s="418">
        <f t="shared" si="0"/>
        <v>232420</v>
      </c>
      <c r="E30" s="409">
        <v>16533</v>
      </c>
      <c r="F30" s="409">
        <v>16533</v>
      </c>
      <c r="G30" s="664">
        <f t="shared" si="1"/>
        <v>215887</v>
      </c>
    </row>
    <row r="31" spans="1:7" s="410" customFormat="1" ht="14.25" x14ac:dyDescent="0.25">
      <c r="A31" s="413" t="s">
        <v>533</v>
      </c>
      <c r="B31" s="409">
        <v>63000</v>
      </c>
      <c r="C31" s="409">
        <v>29236</v>
      </c>
      <c r="D31" s="418">
        <f t="shared" si="0"/>
        <v>92236</v>
      </c>
      <c r="E31" s="409">
        <v>52048</v>
      </c>
      <c r="F31" s="409">
        <v>52048</v>
      </c>
      <c r="G31" s="664">
        <f t="shared" si="1"/>
        <v>40188</v>
      </c>
    </row>
    <row r="32" spans="1:7" s="410" customFormat="1" ht="22.5" x14ac:dyDescent="0.25">
      <c r="A32" s="413" t="s">
        <v>534</v>
      </c>
      <c r="B32" s="409">
        <v>182656</v>
      </c>
      <c r="C32" s="409">
        <v>-64468</v>
      </c>
      <c r="D32" s="418">
        <f t="shared" si="0"/>
        <v>118188</v>
      </c>
      <c r="E32" s="409">
        <v>2980</v>
      </c>
      <c r="F32" s="409">
        <v>2980</v>
      </c>
      <c r="G32" s="664">
        <f t="shared" si="1"/>
        <v>115208</v>
      </c>
    </row>
    <row r="33" spans="1:7" s="410" customFormat="1" ht="14.25" x14ac:dyDescent="0.25">
      <c r="A33" s="413" t="s">
        <v>535</v>
      </c>
      <c r="B33" s="409">
        <v>10000</v>
      </c>
      <c r="C33" s="409">
        <v>7988</v>
      </c>
      <c r="D33" s="418">
        <f t="shared" si="0"/>
        <v>17988</v>
      </c>
      <c r="E33" s="409">
        <v>11600</v>
      </c>
      <c r="F33" s="409">
        <v>11600</v>
      </c>
      <c r="G33" s="664">
        <f t="shared" si="1"/>
        <v>6388</v>
      </c>
    </row>
    <row r="34" spans="1:7" s="410" customFormat="1" ht="14.25" x14ac:dyDescent="0.25">
      <c r="A34" s="413" t="s">
        <v>536</v>
      </c>
      <c r="B34" s="409">
        <v>88061</v>
      </c>
      <c r="C34" s="409">
        <v>186851</v>
      </c>
      <c r="D34" s="418">
        <f t="shared" si="0"/>
        <v>274912</v>
      </c>
      <c r="E34" s="409">
        <v>213529</v>
      </c>
      <c r="F34" s="409">
        <v>213529</v>
      </c>
      <c r="G34" s="664">
        <f t="shared" si="1"/>
        <v>61383</v>
      </c>
    </row>
    <row r="35" spans="1:7" s="410" customFormat="1" ht="15" thickBot="1" x14ac:dyDescent="0.3">
      <c r="A35" s="421" t="s">
        <v>537</v>
      </c>
      <c r="B35" s="422">
        <v>57500</v>
      </c>
      <c r="C35" s="422">
        <v>154205</v>
      </c>
      <c r="D35" s="423">
        <f t="shared" si="0"/>
        <v>211705</v>
      </c>
      <c r="E35" s="422">
        <v>164039</v>
      </c>
      <c r="F35" s="422">
        <v>164039</v>
      </c>
      <c r="G35" s="665">
        <f t="shared" si="1"/>
        <v>47666</v>
      </c>
    </row>
    <row r="36" spans="1:7" s="410" customFormat="1" ht="14.25" x14ac:dyDescent="0.25">
      <c r="A36" s="413" t="s">
        <v>358</v>
      </c>
      <c r="B36" s="409">
        <v>201000</v>
      </c>
      <c r="C36" s="409">
        <v>-36345</v>
      </c>
      <c r="D36" s="418">
        <f t="shared" si="0"/>
        <v>164655</v>
      </c>
      <c r="E36" s="409">
        <v>36755</v>
      </c>
      <c r="F36" s="409">
        <v>36755</v>
      </c>
      <c r="G36" s="664">
        <f t="shared" si="1"/>
        <v>127900</v>
      </c>
    </row>
    <row r="37" spans="1:7" s="410" customFormat="1" ht="21" customHeight="1" x14ac:dyDescent="0.25">
      <c r="A37" s="414" t="s">
        <v>156</v>
      </c>
      <c r="B37" s="418">
        <f>SUM(B38:B46)</f>
        <v>0</v>
      </c>
      <c r="C37" s="418">
        <f>SUM(C38:C46)</f>
        <v>0</v>
      </c>
      <c r="D37" s="418">
        <f>B37+C37</f>
        <v>0</v>
      </c>
      <c r="E37" s="418">
        <f>SUM(E38:E46)</f>
        <v>0</v>
      </c>
      <c r="F37" s="418">
        <f>SUM(F38:F46)</f>
        <v>0</v>
      </c>
      <c r="G37" s="664">
        <f t="shared" si="1"/>
        <v>0</v>
      </c>
    </row>
    <row r="38" spans="1:7" s="410" customFormat="1" ht="14.25" x14ac:dyDescent="0.25">
      <c r="A38" s="413" t="s">
        <v>25</v>
      </c>
      <c r="B38" s="409"/>
      <c r="C38" s="409"/>
      <c r="D38" s="418">
        <f t="shared" si="0"/>
        <v>0</v>
      </c>
      <c r="E38" s="409"/>
      <c r="F38" s="409"/>
      <c r="G38" s="664">
        <f t="shared" si="1"/>
        <v>0</v>
      </c>
    </row>
    <row r="39" spans="1:7" s="410" customFormat="1" ht="14.25" x14ac:dyDescent="0.25">
      <c r="A39" s="413" t="s">
        <v>26</v>
      </c>
      <c r="B39" s="409"/>
      <c r="C39" s="409"/>
      <c r="D39" s="418">
        <f t="shared" si="0"/>
        <v>0</v>
      </c>
      <c r="E39" s="409"/>
      <c r="F39" s="409"/>
      <c r="G39" s="664">
        <f t="shared" si="1"/>
        <v>0</v>
      </c>
    </row>
    <row r="40" spans="1:7" s="410" customFormat="1" ht="14.25" x14ac:dyDescent="0.25">
      <c r="A40" s="413" t="s">
        <v>27</v>
      </c>
      <c r="B40" s="409"/>
      <c r="C40" s="409"/>
      <c r="D40" s="418">
        <f t="shared" si="0"/>
        <v>0</v>
      </c>
      <c r="E40" s="409"/>
      <c r="F40" s="409"/>
      <c r="G40" s="664">
        <f t="shared" si="1"/>
        <v>0</v>
      </c>
    </row>
    <row r="41" spans="1:7" s="410" customFormat="1" ht="14.25" x14ac:dyDescent="0.25">
      <c r="A41" s="413" t="s">
        <v>28</v>
      </c>
      <c r="B41" s="409"/>
      <c r="C41" s="409"/>
      <c r="D41" s="418">
        <f t="shared" si="0"/>
        <v>0</v>
      </c>
      <c r="E41" s="409"/>
      <c r="F41" s="409"/>
      <c r="G41" s="664">
        <f t="shared" si="1"/>
        <v>0</v>
      </c>
    </row>
    <row r="42" spans="1:7" s="410" customFormat="1" ht="14.25" x14ac:dyDescent="0.25">
      <c r="A42" s="413" t="s">
        <v>29</v>
      </c>
      <c r="B42" s="409"/>
      <c r="C42" s="409"/>
      <c r="D42" s="418">
        <f t="shared" si="0"/>
        <v>0</v>
      </c>
      <c r="E42" s="409"/>
      <c r="F42" s="409"/>
      <c r="G42" s="664">
        <f t="shared" si="1"/>
        <v>0</v>
      </c>
    </row>
    <row r="43" spans="1:7" s="410" customFormat="1" ht="14.25" x14ac:dyDescent="0.25">
      <c r="A43" s="413" t="s">
        <v>538</v>
      </c>
      <c r="B43" s="409"/>
      <c r="C43" s="409"/>
      <c r="D43" s="418">
        <f t="shared" si="0"/>
        <v>0</v>
      </c>
      <c r="E43" s="409"/>
      <c r="F43" s="409"/>
      <c r="G43" s="664">
        <f t="shared" si="1"/>
        <v>0</v>
      </c>
    </row>
    <row r="44" spans="1:7" s="410" customFormat="1" ht="14.25" x14ac:dyDescent="0.25">
      <c r="A44" s="413" t="s">
        <v>31</v>
      </c>
      <c r="B44" s="409"/>
      <c r="C44" s="409"/>
      <c r="D44" s="418">
        <f t="shared" si="0"/>
        <v>0</v>
      </c>
      <c r="E44" s="409"/>
      <c r="F44" s="409"/>
      <c r="G44" s="664">
        <f t="shared" si="1"/>
        <v>0</v>
      </c>
    </row>
    <row r="45" spans="1:7" s="410" customFormat="1" ht="14.25" x14ac:dyDescent="0.25">
      <c r="A45" s="413" t="s">
        <v>32</v>
      </c>
      <c r="B45" s="409"/>
      <c r="C45" s="409"/>
      <c r="D45" s="418">
        <f t="shared" si="0"/>
        <v>0</v>
      </c>
      <c r="E45" s="409"/>
      <c r="F45" s="409"/>
      <c r="G45" s="664">
        <f t="shared" si="1"/>
        <v>0</v>
      </c>
    </row>
    <row r="46" spans="1:7" s="410" customFormat="1" ht="14.25" x14ac:dyDescent="0.25">
      <c r="A46" s="413" t="s">
        <v>33</v>
      </c>
      <c r="B46" s="409"/>
      <c r="C46" s="409"/>
      <c r="D46" s="418">
        <f t="shared" si="0"/>
        <v>0</v>
      </c>
      <c r="E46" s="409"/>
      <c r="F46" s="409"/>
      <c r="G46" s="664">
        <f t="shared" si="1"/>
        <v>0</v>
      </c>
    </row>
    <row r="47" spans="1:7" s="410" customFormat="1" ht="16.5" customHeight="1" x14ac:dyDescent="0.25">
      <c r="A47" s="414" t="s">
        <v>157</v>
      </c>
      <c r="B47" s="418">
        <f>SUM(B48:B56)</f>
        <v>0</v>
      </c>
      <c r="C47" s="418">
        <f>SUM(C48:C56)</f>
        <v>0</v>
      </c>
      <c r="D47" s="418">
        <f>B47+C47</f>
        <v>0</v>
      </c>
      <c r="E47" s="418">
        <f>SUM(E48:E56)</f>
        <v>0</v>
      </c>
      <c r="F47" s="418">
        <f>SUM(F48:F56)</f>
        <v>0</v>
      </c>
      <c r="G47" s="664">
        <f t="shared" si="1"/>
        <v>0</v>
      </c>
    </row>
    <row r="48" spans="1:7" s="410" customFormat="1" ht="14.25" x14ac:dyDescent="0.25">
      <c r="A48" s="413" t="s">
        <v>539</v>
      </c>
      <c r="B48" s="409"/>
      <c r="C48" s="409"/>
      <c r="D48" s="418">
        <f t="shared" si="0"/>
        <v>0</v>
      </c>
      <c r="E48" s="409"/>
      <c r="F48" s="409"/>
      <c r="G48" s="664">
        <f>D48-E48</f>
        <v>0</v>
      </c>
    </row>
    <row r="49" spans="1:7" s="410" customFormat="1" ht="14.25" x14ac:dyDescent="0.25">
      <c r="A49" s="413" t="s">
        <v>540</v>
      </c>
      <c r="B49" s="409"/>
      <c r="C49" s="409"/>
      <c r="D49" s="418">
        <f t="shared" si="0"/>
        <v>0</v>
      </c>
      <c r="E49" s="409"/>
      <c r="F49" s="409"/>
      <c r="G49" s="664">
        <f t="shared" si="1"/>
        <v>0</v>
      </c>
    </row>
    <row r="50" spans="1:7" s="410" customFormat="1" ht="14.25" x14ac:dyDescent="0.25">
      <c r="A50" s="413" t="s">
        <v>541</v>
      </c>
      <c r="B50" s="409"/>
      <c r="C50" s="409"/>
      <c r="D50" s="418">
        <f t="shared" si="0"/>
        <v>0</v>
      </c>
      <c r="E50" s="409"/>
      <c r="F50" s="409"/>
      <c r="G50" s="664">
        <f t="shared" si="1"/>
        <v>0</v>
      </c>
    </row>
    <row r="51" spans="1:7" s="410" customFormat="1" ht="14.25" x14ac:dyDescent="0.25">
      <c r="A51" s="413" t="s">
        <v>542</v>
      </c>
      <c r="B51" s="409"/>
      <c r="C51" s="409"/>
      <c r="D51" s="418">
        <f t="shared" si="0"/>
        <v>0</v>
      </c>
      <c r="E51" s="409"/>
      <c r="F51" s="409"/>
      <c r="G51" s="664">
        <f t="shared" si="1"/>
        <v>0</v>
      </c>
    </row>
    <row r="52" spans="1:7" s="410" customFormat="1" ht="14.25" x14ac:dyDescent="0.25">
      <c r="A52" s="413" t="s">
        <v>543</v>
      </c>
      <c r="B52" s="409"/>
      <c r="C52" s="409"/>
      <c r="D52" s="418">
        <f t="shared" si="0"/>
        <v>0</v>
      </c>
      <c r="E52" s="409"/>
      <c r="F52" s="409"/>
      <c r="G52" s="664">
        <f t="shared" si="1"/>
        <v>0</v>
      </c>
    </row>
    <row r="53" spans="1:7" s="410" customFormat="1" ht="14.25" x14ac:dyDescent="0.25">
      <c r="A53" s="413" t="s">
        <v>544</v>
      </c>
      <c r="B53" s="409"/>
      <c r="C53" s="409"/>
      <c r="D53" s="418">
        <f t="shared" si="0"/>
        <v>0</v>
      </c>
      <c r="E53" s="409"/>
      <c r="F53" s="409"/>
      <c r="G53" s="664">
        <f t="shared" si="1"/>
        <v>0</v>
      </c>
    </row>
    <row r="54" spans="1:7" s="410" customFormat="1" ht="14.25" x14ac:dyDescent="0.25">
      <c r="A54" s="413" t="s">
        <v>545</v>
      </c>
      <c r="B54" s="409"/>
      <c r="C54" s="409"/>
      <c r="D54" s="418">
        <f t="shared" si="0"/>
        <v>0</v>
      </c>
      <c r="E54" s="409"/>
      <c r="F54" s="409"/>
      <c r="G54" s="664">
        <f t="shared" si="1"/>
        <v>0</v>
      </c>
    </row>
    <row r="55" spans="1:7" s="410" customFormat="1" ht="14.25" x14ac:dyDescent="0.25">
      <c r="A55" s="413" t="s">
        <v>546</v>
      </c>
      <c r="B55" s="409"/>
      <c r="C55" s="409"/>
      <c r="D55" s="418">
        <f t="shared" si="0"/>
        <v>0</v>
      </c>
      <c r="E55" s="409"/>
      <c r="F55" s="409"/>
      <c r="G55" s="664">
        <f t="shared" si="1"/>
        <v>0</v>
      </c>
    </row>
    <row r="56" spans="1:7" s="410" customFormat="1" ht="14.25" x14ac:dyDescent="0.25">
      <c r="A56" s="413" t="s">
        <v>86</v>
      </c>
      <c r="B56" s="409"/>
      <c r="C56" s="409"/>
      <c r="D56" s="418">
        <f t="shared" si="0"/>
        <v>0</v>
      </c>
      <c r="E56" s="409"/>
      <c r="F56" s="409"/>
      <c r="G56" s="664">
        <f t="shared" si="1"/>
        <v>0</v>
      </c>
    </row>
    <row r="57" spans="1:7" s="410" customFormat="1" ht="16.5" customHeight="1" x14ac:dyDescent="0.25">
      <c r="A57" s="414" t="s">
        <v>51</v>
      </c>
      <c r="B57" s="418">
        <f>SUM(B58:B60)</f>
        <v>0</v>
      </c>
      <c r="C57" s="418">
        <f>SUM(C58:C60)</f>
        <v>0</v>
      </c>
      <c r="D57" s="418">
        <f>B57+C57</f>
        <v>0</v>
      </c>
      <c r="E57" s="418">
        <f>SUM(E58:E60)</f>
        <v>0</v>
      </c>
      <c r="F57" s="418">
        <f>SUM(F58:F60)</f>
        <v>0</v>
      </c>
      <c r="G57" s="664">
        <f t="shared" si="1"/>
        <v>0</v>
      </c>
    </row>
    <row r="58" spans="1:7" s="410" customFormat="1" ht="14.25" x14ac:dyDescent="0.25">
      <c r="A58" s="413" t="s">
        <v>547</v>
      </c>
      <c r="B58" s="409"/>
      <c r="C58" s="409"/>
      <c r="D58" s="418">
        <f t="shared" si="0"/>
        <v>0</v>
      </c>
      <c r="E58" s="409"/>
      <c r="F58" s="409"/>
      <c r="G58" s="664">
        <f t="shared" si="1"/>
        <v>0</v>
      </c>
    </row>
    <row r="59" spans="1:7" s="410" customFormat="1" ht="14.25" x14ac:dyDescent="0.25">
      <c r="A59" s="413" t="s">
        <v>548</v>
      </c>
      <c r="B59" s="409"/>
      <c r="C59" s="409"/>
      <c r="D59" s="418">
        <f t="shared" si="0"/>
        <v>0</v>
      </c>
      <c r="E59" s="409"/>
      <c r="F59" s="409"/>
      <c r="G59" s="664">
        <f t="shared" si="1"/>
        <v>0</v>
      </c>
    </row>
    <row r="60" spans="1:7" s="410" customFormat="1" ht="14.25" x14ac:dyDescent="0.25">
      <c r="A60" s="413" t="s">
        <v>549</v>
      </c>
      <c r="B60" s="409"/>
      <c r="C60" s="409"/>
      <c r="D60" s="418">
        <f t="shared" si="0"/>
        <v>0</v>
      </c>
      <c r="E60" s="409"/>
      <c r="F60" s="409"/>
      <c r="G60" s="664">
        <f t="shared" si="1"/>
        <v>0</v>
      </c>
    </row>
    <row r="61" spans="1:7" s="410" customFormat="1" ht="16.5" customHeight="1" x14ac:dyDescent="0.25">
      <c r="A61" s="414" t="s">
        <v>550</v>
      </c>
      <c r="B61" s="418">
        <f>SUM(B62:B68)</f>
        <v>0</v>
      </c>
      <c r="C61" s="418">
        <f>SUM(C62:C68)</f>
        <v>0</v>
      </c>
      <c r="D61" s="418">
        <f>B61+C61</f>
        <v>0</v>
      </c>
      <c r="E61" s="418">
        <f>SUM(E62:E68)</f>
        <v>0</v>
      </c>
      <c r="F61" s="418">
        <f>SUM(F62:F68)</f>
        <v>0</v>
      </c>
      <c r="G61" s="664">
        <f t="shared" si="1"/>
        <v>0</v>
      </c>
    </row>
    <row r="62" spans="1:7" s="410" customFormat="1" ht="14.25" x14ac:dyDescent="0.25">
      <c r="A62" s="413" t="s">
        <v>551</v>
      </c>
      <c r="B62" s="409"/>
      <c r="C62" s="409"/>
      <c r="D62" s="418">
        <f t="shared" si="0"/>
        <v>0</v>
      </c>
      <c r="E62" s="409"/>
      <c r="F62" s="409"/>
      <c r="G62" s="664">
        <f t="shared" si="1"/>
        <v>0</v>
      </c>
    </row>
    <row r="63" spans="1:7" s="410" customFormat="1" ht="15" thickBot="1" x14ac:dyDescent="0.3">
      <c r="A63" s="421" t="s">
        <v>552</v>
      </c>
      <c r="B63" s="422"/>
      <c r="C63" s="422"/>
      <c r="D63" s="423">
        <f t="shared" si="0"/>
        <v>0</v>
      </c>
      <c r="E63" s="422"/>
      <c r="F63" s="422"/>
      <c r="G63" s="665">
        <f t="shared" si="1"/>
        <v>0</v>
      </c>
    </row>
    <row r="64" spans="1:7" s="410" customFormat="1" ht="14.25" x14ac:dyDescent="0.25">
      <c r="A64" s="413" t="s">
        <v>553</v>
      </c>
      <c r="B64" s="409"/>
      <c r="C64" s="409"/>
      <c r="D64" s="418">
        <f t="shared" si="0"/>
        <v>0</v>
      </c>
      <c r="E64" s="409"/>
      <c r="F64" s="409"/>
      <c r="G64" s="664">
        <f t="shared" si="1"/>
        <v>0</v>
      </c>
    </row>
    <row r="65" spans="1:7" s="410" customFormat="1" ht="14.25" x14ac:dyDescent="0.25">
      <c r="A65" s="413" t="s">
        <v>554</v>
      </c>
      <c r="B65" s="409"/>
      <c r="C65" s="409"/>
      <c r="D65" s="418">
        <f t="shared" si="0"/>
        <v>0</v>
      </c>
      <c r="E65" s="409"/>
      <c r="F65" s="409"/>
      <c r="G65" s="664">
        <f t="shared" si="1"/>
        <v>0</v>
      </c>
    </row>
    <row r="66" spans="1:7" s="410" customFormat="1" ht="14.25" x14ac:dyDescent="0.25">
      <c r="A66" s="413" t="s">
        <v>555</v>
      </c>
      <c r="B66" s="409"/>
      <c r="C66" s="409"/>
      <c r="D66" s="418">
        <f t="shared" si="0"/>
        <v>0</v>
      </c>
      <c r="E66" s="409"/>
      <c r="F66" s="409"/>
      <c r="G66" s="664">
        <f t="shared" si="1"/>
        <v>0</v>
      </c>
    </row>
    <row r="67" spans="1:7" s="410" customFormat="1" ht="14.25" x14ac:dyDescent="0.25">
      <c r="A67" s="413" t="s">
        <v>556</v>
      </c>
      <c r="B67" s="409"/>
      <c r="C67" s="409"/>
      <c r="D67" s="418">
        <f t="shared" si="0"/>
        <v>0</v>
      </c>
      <c r="E67" s="409"/>
      <c r="F67" s="409"/>
      <c r="G67" s="664">
        <f t="shared" si="1"/>
        <v>0</v>
      </c>
    </row>
    <row r="68" spans="1:7" s="410" customFormat="1" ht="14.25" x14ac:dyDescent="0.25">
      <c r="A68" s="413" t="s">
        <v>557</v>
      </c>
      <c r="B68" s="409"/>
      <c r="C68" s="409"/>
      <c r="D68" s="418">
        <f t="shared" si="0"/>
        <v>0</v>
      </c>
      <c r="E68" s="409"/>
      <c r="F68" s="409"/>
      <c r="G68" s="664">
        <f t="shared" si="1"/>
        <v>0</v>
      </c>
    </row>
    <row r="69" spans="1:7" s="410" customFormat="1" ht="16.5" customHeight="1" x14ac:dyDescent="0.25">
      <c r="A69" s="414" t="s">
        <v>11</v>
      </c>
      <c r="B69" s="418">
        <f>SUM(B70:B72)</f>
        <v>0</v>
      </c>
      <c r="C69" s="418">
        <f>SUM(C70:C72)</f>
        <v>0</v>
      </c>
      <c r="D69" s="418">
        <f>B69+C69</f>
        <v>0</v>
      </c>
      <c r="E69" s="418">
        <f>SUM(E70:E72)</f>
        <v>0</v>
      </c>
      <c r="F69" s="418">
        <f>SUM(F70:F72)</f>
        <v>0</v>
      </c>
      <c r="G69" s="664">
        <f t="shared" si="1"/>
        <v>0</v>
      </c>
    </row>
    <row r="70" spans="1:7" s="410" customFormat="1" ht="14.25" x14ac:dyDescent="0.25">
      <c r="A70" s="413" t="s">
        <v>35</v>
      </c>
      <c r="B70" s="409"/>
      <c r="C70" s="409"/>
      <c r="D70" s="418">
        <f t="shared" si="0"/>
        <v>0</v>
      </c>
      <c r="E70" s="409"/>
      <c r="F70" s="409"/>
      <c r="G70" s="664">
        <f t="shared" si="1"/>
        <v>0</v>
      </c>
    </row>
    <row r="71" spans="1:7" s="410" customFormat="1" ht="14.25" x14ac:dyDescent="0.25">
      <c r="A71" s="413" t="s">
        <v>36</v>
      </c>
      <c r="B71" s="409"/>
      <c r="C71" s="409"/>
      <c r="D71" s="418">
        <f t="shared" si="0"/>
        <v>0</v>
      </c>
      <c r="E71" s="409"/>
      <c r="F71" s="409"/>
      <c r="G71" s="664">
        <f t="shared" si="1"/>
        <v>0</v>
      </c>
    </row>
    <row r="72" spans="1:7" s="410" customFormat="1" ht="14.25" x14ac:dyDescent="0.25">
      <c r="A72" s="413" t="s">
        <v>37</v>
      </c>
      <c r="B72" s="409"/>
      <c r="C72" s="409"/>
      <c r="D72" s="418">
        <f t="shared" si="0"/>
        <v>0</v>
      </c>
      <c r="E72" s="409"/>
      <c r="F72" s="409"/>
      <c r="G72" s="664">
        <f t="shared" si="1"/>
        <v>0</v>
      </c>
    </row>
    <row r="73" spans="1:7" s="410" customFormat="1" ht="16.5" customHeight="1" x14ac:dyDescent="0.25">
      <c r="A73" s="414" t="s">
        <v>158</v>
      </c>
      <c r="B73" s="418">
        <f>SUM(B74:B80)</f>
        <v>0</v>
      </c>
      <c r="C73" s="418">
        <f>SUM(C74:C80)</f>
        <v>0</v>
      </c>
      <c r="D73" s="418">
        <f>B73+C73</f>
        <v>0</v>
      </c>
      <c r="E73" s="418">
        <f>SUM(E74:E80)</f>
        <v>0</v>
      </c>
      <c r="F73" s="418">
        <f>SUM(F74:F80)</f>
        <v>0</v>
      </c>
      <c r="G73" s="664">
        <f t="shared" si="1"/>
        <v>0</v>
      </c>
    </row>
    <row r="74" spans="1:7" s="410" customFormat="1" ht="14.25" x14ac:dyDescent="0.25">
      <c r="A74" s="413" t="s">
        <v>558</v>
      </c>
      <c r="B74" s="409"/>
      <c r="C74" s="409"/>
      <c r="D74" s="418">
        <f t="shared" ref="D74:D80" si="2">B74+C74</f>
        <v>0</v>
      </c>
      <c r="E74" s="409"/>
      <c r="F74" s="409"/>
      <c r="G74" s="664">
        <f t="shared" ref="G74:G81" si="3">D74-E74</f>
        <v>0</v>
      </c>
    </row>
    <row r="75" spans="1:7" s="410" customFormat="1" ht="14.25" x14ac:dyDescent="0.25">
      <c r="A75" s="413" t="s">
        <v>39</v>
      </c>
      <c r="B75" s="409"/>
      <c r="C75" s="409"/>
      <c r="D75" s="418">
        <f t="shared" si="2"/>
        <v>0</v>
      </c>
      <c r="E75" s="409"/>
      <c r="F75" s="409"/>
      <c r="G75" s="664">
        <f t="shared" si="3"/>
        <v>0</v>
      </c>
    </row>
    <row r="76" spans="1:7" s="410" customFormat="1" ht="14.25" x14ac:dyDescent="0.25">
      <c r="A76" s="413" t="s">
        <v>40</v>
      </c>
      <c r="B76" s="409"/>
      <c r="C76" s="409"/>
      <c r="D76" s="418">
        <f t="shared" si="2"/>
        <v>0</v>
      </c>
      <c r="E76" s="409"/>
      <c r="F76" s="409"/>
      <c r="G76" s="664">
        <f t="shared" si="3"/>
        <v>0</v>
      </c>
    </row>
    <row r="77" spans="1:7" s="410" customFormat="1" ht="14.25" x14ac:dyDescent="0.25">
      <c r="A77" s="413" t="s">
        <v>41</v>
      </c>
      <c r="B77" s="409"/>
      <c r="C77" s="409"/>
      <c r="D77" s="418">
        <f t="shared" si="2"/>
        <v>0</v>
      </c>
      <c r="E77" s="409"/>
      <c r="F77" s="409"/>
      <c r="G77" s="664">
        <f t="shared" si="3"/>
        <v>0</v>
      </c>
    </row>
    <row r="78" spans="1:7" s="410" customFormat="1" ht="14.25" x14ac:dyDescent="0.25">
      <c r="A78" s="413" t="s">
        <v>42</v>
      </c>
      <c r="B78" s="409"/>
      <c r="C78" s="409"/>
      <c r="D78" s="418">
        <f t="shared" si="2"/>
        <v>0</v>
      </c>
      <c r="E78" s="409"/>
      <c r="F78" s="409"/>
      <c r="G78" s="664">
        <f t="shared" si="3"/>
        <v>0</v>
      </c>
    </row>
    <row r="79" spans="1:7" s="410" customFormat="1" ht="14.25" x14ac:dyDescent="0.25">
      <c r="A79" s="413" t="s">
        <v>43</v>
      </c>
      <c r="B79" s="409"/>
      <c r="C79" s="409"/>
      <c r="D79" s="418">
        <f t="shared" si="2"/>
        <v>0</v>
      </c>
      <c r="E79" s="409"/>
      <c r="F79" s="409"/>
      <c r="G79" s="664">
        <f t="shared" si="3"/>
        <v>0</v>
      </c>
    </row>
    <row r="80" spans="1:7" s="410" customFormat="1" ht="15" thickBot="1" x14ac:dyDescent="0.3">
      <c r="A80" s="421" t="s">
        <v>559</v>
      </c>
      <c r="B80" s="422"/>
      <c r="C80" s="422"/>
      <c r="D80" s="423">
        <f t="shared" si="2"/>
        <v>0</v>
      </c>
      <c r="E80" s="422"/>
      <c r="F80" s="422"/>
      <c r="G80" s="665">
        <f t="shared" si="3"/>
        <v>0</v>
      </c>
    </row>
    <row r="81" spans="1:7" s="411" customFormat="1" ht="17.25" customHeight="1" thickBot="1" x14ac:dyDescent="0.3">
      <c r="A81" s="415" t="s">
        <v>159</v>
      </c>
      <c r="B81" s="419">
        <f>B73+B69+B61+B57+B47+B37+B27+B17+B9</f>
        <v>15323938</v>
      </c>
      <c r="C81" s="419">
        <f>C73+C69+C61+C57+C47+C37+C27+C17+C9</f>
        <v>0</v>
      </c>
      <c r="D81" s="419">
        <f>B81+C81</f>
        <v>15323938</v>
      </c>
      <c r="E81" s="419">
        <f>E73+E69+E61+E57+E47+E37+E27+E17+E9</f>
        <v>3348749</v>
      </c>
      <c r="F81" s="419">
        <f>F73+F69+F61+F57+F47+F37+F27+F17+F9</f>
        <v>3586479</v>
      </c>
      <c r="G81" s="420">
        <f t="shared" si="3"/>
        <v>11975189</v>
      </c>
    </row>
    <row r="84" spans="1:7" x14ac:dyDescent="0.3">
      <c r="A84" s="74" t="s">
        <v>745</v>
      </c>
      <c r="E84" s="74" t="s">
        <v>747</v>
      </c>
    </row>
    <row r="85" spans="1:7" x14ac:dyDescent="0.3">
      <c r="A85" s="74" t="s">
        <v>746</v>
      </c>
      <c r="E85" s="74" t="s">
        <v>757</v>
      </c>
    </row>
  </sheetData>
  <sheetProtection algorithmName="SHA-512" hashValue="TTysFOgqSLFIi4FLTBWicHFgSwxoKdr5tlFBKLsCF0+s2/J5OU+08YRwz669KMhEeQybX89MrNBfem+aHLZZ2A==" saltValue="uzTxv1yXMBN1uSzTin4pLA==" spinCount="100000" sheet="1" objects="1" scenarios="1" insertHyperlinks="0"/>
  <mergeCells count="6">
    <mergeCell ref="A7:A8"/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74803149606299213" bottom="0.74803149606299213" header="0.31496062992125984" footer="0.31496062992125984"/>
  <pageSetup scale="86" fitToHeight="3" orientation="landscape" r:id="rId1"/>
  <headerFooter>
    <oddFooter>&amp;RHoja &amp;P de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30"/>
  <sheetViews>
    <sheetView view="pageBreakPreview" topLeftCell="A4" zoomScaleNormal="100" zoomScaleSheetLayoutView="100" workbookViewId="0">
      <selection activeCell="F20" sqref="F20"/>
    </sheetView>
  </sheetViews>
  <sheetFormatPr baseColWidth="10" defaultColWidth="11.42578125" defaultRowHeight="16.5" x14ac:dyDescent="0.25"/>
  <cols>
    <col min="1" max="1" width="36.5703125" style="424" customWidth="1"/>
    <col min="2" max="2" width="13.7109375" style="424" customWidth="1"/>
    <col min="3" max="3" width="12" style="424" customWidth="1"/>
    <col min="4" max="4" width="13" style="424" customWidth="1"/>
    <col min="5" max="5" width="13.7109375" style="424" customWidth="1"/>
    <col min="6" max="6" width="15.7109375" style="424" customWidth="1"/>
    <col min="7" max="7" width="12.140625" style="424" customWidth="1"/>
    <col min="8" max="16384" width="11.42578125" style="424"/>
  </cols>
  <sheetData>
    <row r="1" spans="1:7" x14ac:dyDescent="0.25">
      <c r="A1" s="769" t="s">
        <v>161</v>
      </c>
      <c r="B1" s="769"/>
      <c r="C1" s="769"/>
      <c r="D1" s="769"/>
      <c r="E1" s="769"/>
      <c r="F1" s="769"/>
      <c r="G1" s="769"/>
    </row>
    <row r="2" spans="1:7" s="425" customFormat="1" ht="15.75" x14ac:dyDescent="0.25">
      <c r="A2" s="769" t="s">
        <v>153</v>
      </c>
      <c r="B2" s="769"/>
      <c r="C2" s="769"/>
      <c r="D2" s="769"/>
      <c r="E2" s="769"/>
      <c r="F2" s="769"/>
      <c r="G2" s="769"/>
    </row>
    <row r="3" spans="1:7" s="425" customFormat="1" ht="15.75" x14ac:dyDescent="0.25">
      <c r="A3" s="769" t="s">
        <v>331</v>
      </c>
      <c r="B3" s="769"/>
      <c r="C3" s="769"/>
      <c r="D3" s="769"/>
      <c r="E3" s="769"/>
      <c r="F3" s="769"/>
      <c r="G3" s="769"/>
    </row>
    <row r="4" spans="1:7" s="425" customFormat="1" x14ac:dyDescent="0.25">
      <c r="A4" s="770" t="s">
        <v>607</v>
      </c>
      <c r="B4" s="770"/>
      <c r="C4" s="770"/>
      <c r="D4" s="770"/>
      <c r="E4" s="770"/>
      <c r="F4" s="770"/>
      <c r="G4" s="770"/>
    </row>
    <row r="5" spans="1:7" s="425" customFormat="1" x14ac:dyDescent="0.25">
      <c r="A5" s="770" t="s">
        <v>610</v>
      </c>
      <c r="B5" s="770"/>
      <c r="C5" s="770"/>
      <c r="D5" s="770"/>
      <c r="E5" s="770"/>
      <c r="F5" s="770"/>
      <c r="G5" s="770"/>
    </row>
    <row r="6" spans="1:7" s="426" customFormat="1" ht="17.25" thickBot="1" x14ac:dyDescent="0.3">
      <c r="A6" s="233"/>
      <c r="B6" s="771" t="s">
        <v>118</v>
      </c>
      <c r="C6" s="771"/>
      <c r="D6" s="771"/>
      <c r="E6" s="771"/>
      <c r="F6" s="233" t="s">
        <v>740</v>
      </c>
      <c r="G6" s="658"/>
    </row>
    <row r="7" spans="1:7" s="427" customFormat="1" ht="38.25" x14ac:dyDescent="0.25">
      <c r="A7" s="811" t="s">
        <v>110</v>
      </c>
      <c r="B7" s="290" t="s">
        <v>222</v>
      </c>
      <c r="C7" s="290" t="s">
        <v>154</v>
      </c>
      <c r="D7" s="290" t="s">
        <v>223</v>
      </c>
      <c r="E7" s="290" t="s">
        <v>443</v>
      </c>
      <c r="F7" s="290" t="s">
        <v>444</v>
      </c>
      <c r="G7" s="292" t="s">
        <v>328</v>
      </c>
    </row>
    <row r="8" spans="1:7" s="428" customFormat="1" ht="15.75" customHeight="1" thickBot="1" x14ac:dyDescent="0.3">
      <c r="A8" s="813"/>
      <c r="B8" s="294" t="s">
        <v>205</v>
      </c>
      <c r="C8" s="294" t="s">
        <v>206</v>
      </c>
      <c r="D8" s="294" t="s">
        <v>155</v>
      </c>
      <c r="E8" s="294" t="s">
        <v>207</v>
      </c>
      <c r="F8" s="294" t="s">
        <v>208</v>
      </c>
      <c r="G8" s="296" t="s">
        <v>470</v>
      </c>
    </row>
    <row r="9" spans="1:7" ht="21.75" customHeight="1" x14ac:dyDescent="0.25">
      <c r="A9" s="433" t="s">
        <v>332</v>
      </c>
      <c r="B9" s="434">
        <v>15323938</v>
      </c>
      <c r="C9" s="434"/>
      <c r="D9" s="437">
        <f>C9+B9</f>
        <v>15323938</v>
      </c>
      <c r="E9" s="434">
        <v>3348750</v>
      </c>
      <c r="F9" s="434">
        <v>3348750</v>
      </c>
      <c r="G9" s="441">
        <f>D9-E9</f>
        <v>11975188</v>
      </c>
    </row>
    <row r="10" spans="1:7" ht="22.5" customHeight="1" x14ac:dyDescent="0.25">
      <c r="A10" s="433" t="s">
        <v>333</v>
      </c>
      <c r="B10" s="434"/>
      <c r="C10" s="434"/>
      <c r="D10" s="437">
        <f t="shared" ref="D10:D13" si="0">C10+B10</f>
        <v>0</v>
      </c>
      <c r="E10" s="434"/>
      <c r="F10" s="434"/>
      <c r="G10" s="441">
        <f t="shared" ref="G10:G13" si="1">D10-E10</f>
        <v>0</v>
      </c>
    </row>
    <row r="11" spans="1:7" ht="22.5" customHeight="1" x14ac:dyDescent="0.25">
      <c r="A11" s="433" t="s">
        <v>334</v>
      </c>
      <c r="B11" s="434"/>
      <c r="C11" s="434"/>
      <c r="D11" s="437">
        <f t="shared" si="0"/>
        <v>0</v>
      </c>
      <c r="E11" s="434"/>
      <c r="F11" s="434"/>
      <c r="G11" s="441">
        <f t="shared" si="1"/>
        <v>0</v>
      </c>
    </row>
    <row r="12" spans="1:7" ht="23.25" customHeight="1" x14ac:dyDescent="0.25">
      <c r="A12" s="433" t="s">
        <v>29</v>
      </c>
      <c r="B12" s="434"/>
      <c r="C12" s="434"/>
      <c r="D12" s="437">
        <f t="shared" si="0"/>
        <v>0</v>
      </c>
      <c r="E12" s="434"/>
      <c r="F12" s="434"/>
      <c r="G12" s="441">
        <f t="shared" si="1"/>
        <v>0</v>
      </c>
    </row>
    <row r="13" spans="1:7" ht="22.5" customHeight="1" x14ac:dyDescent="0.25">
      <c r="A13" s="433" t="s">
        <v>35</v>
      </c>
      <c r="B13" s="434"/>
      <c r="C13" s="434"/>
      <c r="D13" s="437">
        <f t="shared" si="0"/>
        <v>0</v>
      </c>
      <c r="E13" s="434"/>
      <c r="F13" s="434"/>
      <c r="G13" s="441">
        <f t="shared" si="1"/>
        <v>0</v>
      </c>
    </row>
    <row r="14" spans="1:7" ht="10.5" customHeight="1" thickBot="1" x14ac:dyDescent="0.3">
      <c r="A14" s="435"/>
      <c r="B14" s="436"/>
      <c r="C14" s="436"/>
      <c r="D14" s="438"/>
      <c r="E14" s="436"/>
      <c r="F14" s="436"/>
      <c r="G14" s="666"/>
    </row>
    <row r="15" spans="1:7" ht="16.5" customHeight="1" thickBot="1" x14ac:dyDescent="0.3">
      <c r="A15" s="659" t="s">
        <v>159</v>
      </c>
      <c r="B15" s="439">
        <f>SUM(B9:B14)</f>
        <v>15323938</v>
      </c>
      <c r="C15" s="439">
        <f>SUM(C9:C14)</f>
        <v>0</v>
      </c>
      <c r="D15" s="440">
        <f>C15+B15</f>
        <v>15323938</v>
      </c>
      <c r="E15" s="439">
        <f>SUM(E9:E14)</f>
        <v>3348750</v>
      </c>
      <c r="F15" s="439">
        <f>SUM(F9:F14)</f>
        <v>3348750</v>
      </c>
      <c r="G15" s="667">
        <f>D15-E15</f>
        <v>11975188</v>
      </c>
    </row>
    <row r="16" spans="1:7" ht="12" customHeight="1" x14ac:dyDescent="0.25"/>
    <row r="17" spans="1:7" s="430" customFormat="1" x14ac:dyDescent="0.3">
      <c r="A17" s="74" t="s">
        <v>745</v>
      </c>
      <c r="B17" s="74"/>
      <c r="C17" s="74"/>
      <c r="D17" s="74"/>
      <c r="E17" s="74" t="s">
        <v>747</v>
      </c>
      <c r="F17" s="168"/>
      <c r="G17" s="168"/>
    </row>
    <row r="18" spans="1:7" s="430" customFormat="1" x14ac:dyDescent="0.3">
      <c r="A18" s="74" t="s">
        <v>746</v>
      </c>
      <c r="B18" s="74"/>
      <c r="C18" s="74"/>
      <c r="D18" s="74"/>
      <c r="E18" s="74" t="s">
        <v>757</v>
      </c>
      <c r="F18" s="168"/>
      <c r="G18" s="168"/>
    </row>
    <row r="19" spans="1:7" s="430" customFormat="1" ht="28.5" customHeight="1" x14ac:dyDescent="0.25">
      <c r="A19" s="825" t="s">
        <v>452</v>
      </c>
      <c r="B19" s="825"/>
      <c r="C19" s="825"/>
      <c r="D19" s="825"/>
      <c r="E19" s="825"/>
      <c r="F19" s="825"/>
      <c r="G19" s="825"/>
    </row>
    <row r="20" spans="1:7" s="430" customFormat="1" ht="13.5" x14ac:dyDescent="0.25">
      <c r="A20" s="431" t="s">
        <v>453</v>
      </c>
      <c r="B20" s="429"/>
      <c r="C20" s="429"/>
      <c r="D20" s="429"/>
      <c r="E20" s="429"/>
      <c r="F20" s="429"/>
      <c r="G20" s="429"/>
    </row>
    <row r="21" spans="1:7" s="430" customFormat="1" ht="25.5" customHeight="1" x14ac:dyDescent="0.25">
      <c r="A21" s="825" t="s">
        <v>454</v>
      </c>
      <c r="B21" s="825"/>
      <c r="C21" s="825"/>
      <c r="D21" s="825"/>
      <c r="E21" s="825"/>
      <c r="F21" s="825"/>
      <c r="G21" s="825"/>
    </row>
    <row r="22" spans="1:7" s="430" customFormat="1" ht="13.5" x14ac:dyDescent="0.25">
      <c r="A22" s="826" t="s">
        <v>455</v>
      </c>
      <c r="B22" s="826"/>
      <c r="C22" s="826"/>
      <c r="D22" s="826"/>
      <c r="E22" s="429"/>
      <c r="F22" s="429"/>
      <c r="G22" s="429"/>
    </row>
    <row r="23" spans="1:7" s="430" customFormat="1" ht="13.5" customHeight="1" x14ac:dyDescent="0.25">
      <c r="A23" s="825" t="s">
        <v>456</v>
      </c>
      <c r="B23" s="825"/>
      <c r="C23" s="825"/>
      <c r="D23" s="825"/>
      <c r="E23" s="825"/>
      <c r="F23" s="825"/>
      <c r="G23" s="825"/>
    </row>
    <row r="24" spans="1:7" s="430" customFormat="1" ht="13.5" x14ac:dyDescent="0.25">
      <c r="A24" s="431" t="s">
        <v>457</v>
      </c>
      <c r="B24" s="429"/>
      <c r="C24" s="429"/>
      <c r="D24" s="429"/>
      <c r="E24" s="429"/>
      <c r="F24" s="429"/>
      <c r="G24" s="429"/>
    </row>
    <row r="25" spans="1:7" s="430" customFormat="1" ht="13.5" customHeight="1" x14ac:dyDescent="0.25">
      <c r="A25" s="825" t="s">
        <v>458</v>
      </c>
      <c r="B25" s="825"/>
      <c r="C25" s="825"/>
      <c r="D25" s="825"/>
      <c r="E25" s="825"/>
      <c r="F25" s="825"/>
      <c r="G25" s="825"/>
    </row>
    <row r="26" spans="1:7" s="430" customFormat="1" ht="13.5" x14ac:dyDescent="0.25">
      <c r="A26" s="432" t="s">
        <v>459</v>
      </c>
      <c r="B26" s="429"/>
      <c r="C26" s="429"/>
      <c r="D26" s="429"/>
      <c r="E26" s="429"/>
      <c r="F26" s="429"/>
      <c r="G26" s="429"/>
    </row>
    <row r="27" spans="1:7" s="430" customFormat="1" ht="13.5" x14ac:dyDescent="0.25">
      <c r="A27" s="431" t="s">
        <v>460</v>
      </c>
      <c r="B27" s="429"/>
      <c r="C27" s="429"/>
      <c r="D27" s="429"/>
      <c r="E27" s="429"/>
      <c r="F27" s="429"/>
      <c r="G27" s="429"/>
    </row>
    <row r="28" spans="1:7" s="430" customFormat="1" ht="13.5" customHeight="1" x14ac:dyDescent="0.25">
      <c r="A28" s="825" t="s">
        <v>461</v>
      </c>
      <c r="B28" s="825"/>
      <c r="C28" s="825"/>
      <c r="D28" s="825"/>
      <c r="E28" s="825"/>
      <c r="F28" s="825"/>
      <c r="G28" s="825"/>
    </row>
    <row r="29" spans="1:7" s="430" customFormat="1" ht="13.5" x14ac:dyDescent="0.25">
      <c r="A29" s="432" t="s">
        <v>459</v>
      </c>
      <c r="B29" s="429"/>
      <c r="C29" s="429"/>
      <c r="D29" s="429"/>
      <c r="E29" s="429"/>
      <c r="F29" s="429"/>
      <c r="G29" s="429"/>
    </row>
    <row r="30" spans="1:7" ht="8.25" customHeight="1" x14ac:dyDescent="0.25"/>
  </sheetData>
  <sheetProtection algorithmName="SHA-512" hashValue="hDo67Y+kzQ01JpQyKiQWpn+2WDuimCjOsXR37jTYyLO89dAhqO9pKRclkAHgwsVGKl2tS4iMpnGsRSDGlhIO2w==" saltValue="AXEOJVQUp9FW5xE9UIWPDg==" spinCount="100000" sheet="1" objects="1" scenarios="1" insertHyperlinks="0"/>
  <mergeCells count="13">
    <mergeCell ref="A25:G25"/>
    <mergeCell ref="A28:G28"/>
    <mergeCell ref="A19:G19"/>
    <mergeCell ref="A21:G21"/>
    <mergeCell ref="A22:D22"/>
    <mergeCell ref="A23:G23"/>
    <mergeCell ref="B6:E6"/>
    <mergeCell ref="A7:A8"/>
    <mergeCell ref="A1:G1"/>
    <mergeCell ref="A2:G2"/>
    <mergeCell ref="A3:G3"/>
    <mergeCell ref="A4:G4"/>
    <mergeCell ref="A5:G5"/>
  </mergeCells>
  <pageMargins left="0.39370078740157483" right="0.39370078740157483" top="0.74803149606299213" bottom="0.74803149606299213" header="0.31496062992125984" footer="0.31496062992125984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35"/>
  <sheetViews>
    <sheetView view="pageBreakPreview" topLeftCell="A25" zoomScale="115" zoomScaleSheetLayoutView="115" workbookViewId="0">
      <selection activeCell="F38" sqref="F38"/>
    </sheetView>
  </sheetViews>
  <sheetFormatPr baseColWidth="10" defaultColWidth="11.42578125" defaultRowHeight="16.5" x14ac:dyDescent="0.25"/>
  <cols>
    <col min="1" max="1" width="39.85546875" style="424" customWidth="1"/>
    <col min="2" max="7" width="13.7109375" style="424" customWidth="1"/>
    <col min="8" max="16384" width="11.42578125" style="424"/>
  </cols>
  <sheetData>
    <row r="1" spans="1:7" x14ac:dyDescent="0.25">
      <c r="A1" s="769" t="s">
        <v>161</v>
      </c>
      <c r="B1" s="769"/>
      <c r="C1" s="769"/>
      <c r="D1" s="769"/>
      <c r="E1" s="769"/>
      <c r="F1" s="769"/>
      <c r="G1" s="769"/>
    </row>
    <row r="2" spans="1:7" s="426" customFormat="1" x14ac:dyDescent="0.25">
      <c r="A2" s="769" t="s">
        <v>153</v>
      </c>
      <c r="B2" s="769"/>
      <c r="C2" s="769"/>
      <c r="D2" s="769"/>
      <c r="E2" s="769"/>
      <c r="F2" s="769"/>
      <c r="G2" s="769"/>
    </row>
    <row r="3" spans="1:7" s="426" customFormat="1" x14ac:dyDescent="0.25">
      <c r="A3" s="769" t="s">
        <v>343</v>
      </c>
      <c r="B3" s="769"/>
      <c r="C3" s="769"/>
      <c r="D3" s="769"/>
      <c r="E3" s="769"/>
      <c r="F3" s="769"/>
      <c r="G3" s="769"/>
    </row>
    <row r="4" spans="1:7" s="426" customFormat="1" x14ac:dyDescent="0.25">
      <c r="A4" s="770" t="s">
        <v>607</v>
      </c>
      <c r="B4" s="770"/>
      <c r="C4" s="770"/>
      <c r="D4" s="770"/>
      <c r="E4" s="770"/>
      <c r="F4" s="770"/>
      <c r="G4" s="770"/>
    </row>
    <row r="5" spans="1:7" s="426" customFormat="1" x14ac:dyDescent="0.25">
      <c r="A5" s="770" t="s">
        <v>615</v>
      </c>
      <c r="B5" s="770"/>
      <c r="C5" s="770"/>
      <c r="D5" s="770"/>
      <c r="E5" s="770"/>
      <c r="F5" s="770"/>
      <c r="G5" s="770"/>
    </row>
    <row r="6" spans="1:7" s="426" customFormat="1" ht="17.25" thickBot="1" x14ac:dyDescent="0.3">
      <c r="A6" s="233"/>
      <c r="B6" s="771" t="s">
        <v>118</v>
      </c>
      <c r="C6" s="771"/>
      <c r="D6" s="771"/>
      <c r="E6" s="771"/>
      <c r="F6" s="233" t="s">
        <v>740</v>
      </c>
      <c r="G6" s="658"/>
    </row>
    <row r="7" spans="1:7" s="444" customFormat="1" ht="38.25" x14ac:dyDescent="0.25">
      <c r="A7" s="827" t="s">
        <v>343</v>
      </c>
      <c r="B7" s="290" t="s">
        <v>222</v>
      </c>
      <c r="C7" s="290" t="s">
        <v>154</v>
      </c>
      <c r="D7" s="290" t="s">
        <v>223</v>
      </c>
      <c r="E7" s="290" t="s">
        <v>443</v>
      </c>
      <c r="F7" s="290" t="s">
        <v>444</v>
      </c>
      <c r="G7" s="292" t="s">
        <v>328</v>
      </c>
    </row>
    <row r="8" spans="1:7" s="447" customFormat="1" ht="17.25" thickBot="1" x14ac:dyDescent="0.3">
      <c r="A8" s="828"/>
      <c r="B8" s="445" t="s">
        <v>205</v>
      </c>
      <c r="C8" s="445" t="s">
        <v>206</v>
      </c>
      <c r="D8" s="445" t="s">
        <v>155</v>
      </c>
      <c r="E8" s="445" t="s">
        <v>207</v>
      </c>
      <c r="F8" s="445" t="s">
        <v>208</v>
      </c>
      <c r="G8" s="446" t="s">
        <v>470</v>
      </c>
    </row>
    <row r="9" spans="1:7" ht="21" customHeight="1" x14ac:dyDescent="0.25">
      <c r="A9" s="448" t="s">
        <v>335</v>
      </c>
      <c r="B9" s="434">
        <v>15323938</v>
      </c>
      <c r="C9" s="434">
        <v>0</v>
      </c>
      <c r="D9" s="437">
        <f>IF($A9="","",B9+C9)</f>
        <v>15323938</v>
      </c>
      <c r="E9" s="434">
        <v>3348750</v>
      </c>
      <c r="F9" s="434">
        <v>3348750</v>
      </c>
      <c r="G9" s="441">
        <f>IF($A9="","",D9-E9)</f>
        <v>11975188</v>
      </c>
    </row>
    <row r="10" spans="1:7" ht="21" customHeight="1" x14ac:dyDescent="0.25">
      <c r="A10" s="448" t="s">
        <v>336</v>
      </c>
      <c r="B10" s="434"/>
      <c r="C10" s="434"/>
      <c r="D10" s="437">
        <f t="shared" ref="D10:D29" si="0">IF($A10="","",B10+C10)</f>
        <v>0</v>
      </c>
      <c r="E10" s="434"/>
      <c r="F10" s="434"/>
      <c r="G10" s="441">
        <f t="shared" ref="G10:G31" si="1">IF($A10="","",D10-E10)</f>
        <v>0</v>
      </c>
    </row>
    <row r="11" spans="1:7" ht="21" customHeight="1" x14ac:dyDescent="0.25">
      <c r="A11" s="448" t="s">
        <v>337</v>
      </c>
      <c r="B11" s="434"/>
      <c r="C11" s="434"/>
      <c r="D11" s="437">
        <f t="shared" si="0"/>
        <v>0</v>
      </c>
      <c r="E11" s="434"/>
      <c r="F11" s="434"/>
      <c r="G11" s="441">
        <f t="shared" si="1"/>
        <v>0</v>
      </c>
    </row>
    <row r="12" spans="1:7" ht="21" customHeight="1" x14ac:dyDescent="0.25">
      <c r="A12" s="448" t="s">
        <v>338</v>
      </c>
      <c r="B12" s="434"/>
      <c r="C12" s="434"/>
      <c r="D12" s="437">
        <f t="shared" si="0"/>
        <v>0</v>
      </c>
      <c r="E12" s="434"/>
      <c r="F12" s="434"/>
      <c r="G12" s="441">
        <f t="shared" si="1"/>
        <v>0</v>
      </c>
    </row>
    <row r="13" spans="1:7" ht="21" customHeight="1" x14ac:dyDescent="0.25">
      <c r="A13" s="448" t="s">
        <v>339</v>
      </c>
      <c r="B13" s="434"/>
      <c r="C13" s="434"/>
      <c r="D13" s="437">
        <f t="shared" si="0"/>
        <v>0</v>
      </c>
      <c r="E13" s="434"/>
      <c r="F13" s="434"/>
      <c r="G13" s="441">
        <f t="shared" si="1"/>
        <v>0</v>
      </c>
    </row>
    <row r="14" spans="1:7" ht="21" customHeight="1" x14ac:dyDescent="0.25">
      <c r="A14" s="448" t="s">
        <v>340</v>
      </c>
      <c r="B14" s="434"/>
      <c r="C14" s="434"/>
      <c r="D14" s="437">
        <f t="shared" si="0"/>
        <v>0</v>
      </c>
      <c r="E14" s="434"/>
      <c r="F14" s="434"/>
      <c r="G14" s="441">
        <f t="shared" si="1"/>
        <v>0</v>
      </c>
    </row>
    <row r="15" spans="1:7" ht="21" customHeight="1" x14ac:dyDescent="0.25">
      <c r="A15" s="448" t="s">
        <v>341</v>
      </c>
      <c r="B15" s="434"/>
      <c r="C15" s="434"/>
      <c r="D15" s="437">
        <f t="shared" si="0"/>
        <v>0</v>
      </c>
      <c r="E15" s="434"/>
      <c r="F15" s="434"/>
      <c r="G15" s="441">
        <f t="shared" si="1"/>
        <v>0</v>
      </c>
    </row>
    <row r="16" spans="1:7" ht="21" customHeight="1" x14ac:dyDescent="0.25">
      <c r="A16" s="448" t="s">
        <v>342</v>
      </c>
      <c r="B16" s="434"/>
      <c r="C16" s="434"/>
      <c r="D16" s="437">
        <f t="shared" si="0"/>
        <v>0</v>
      </c>
      <c r="E16" s="434" t="s">
        <v>602</v>
      </c>
      <c r="F16" s="434"/>
      <c r="G16" s="441">
        <v>0</v>
      </c>
    </row>
    <row r="17" spans="1:7" ht="21" customHeight="1" x14ac:dyDescent="0.25">
      <c r="A17" s="448" t="s">
        <v>568</v>
      </c>
      <c r="B17" s="434"/>
      <c r="C17" s="434"/>
      <c r="D17" s="437"/>
      <c r="E17" s="434"/>
      <c r="F17" s="434"/>
      <c r="G17" s="441"/>
    </row>
    <row r="18" spans="1:7" ht="21" customHeight="1" x14ac:dyDescent="0.25">
      <c r="A18" s="448" t="s">
        <v>568</v>
      </c>
      <c r="B18" s="434"/>
      <c r="C18" s="434"/>
      <c r="D18" s="437"/>
      <c r="E18" s="434"/>
      <c r="F18" s="434"/>
      <c r="G18" s="441"/>
    </row>
    <row r="19" spans="1:7" ht="21" customHeight="1" x14ac:dyDescent="0.25">
      <c r="A19" s="448" t="s">
        <v>568</v>
      </c>
      <c r="B19" s="434"/>
      <c r="C19" s="434"/>
      <c r="D19" s="437"/>
      <c r="E19" s="434"/>
      <c r="F19" s="434"/>
      <c r="G19" s="441"/>
    </row>
    <row r="20" spans="1:7" ht="21" customHeight="1" x14ac:dyDescent="0.25">
      <c r="A20" s="448"/>
      <c r="B20" s="434"/>
      <c r="C20" s="434"/>
      <c r="D20" s="437" t="str">
        <f t="shared" si="0"/>
        <v/>
      </c>
      <c r="E20" s="434"/>
      <c r="F20" s="434"/>
      <c r="G20" s="441" t="str">
        <f t="shared" si="1"/>
        <v/>
      </c>
    </row>
    <row r="21" spans="1:7" ht="21" customHeight="1" x14ac:dyDescent="0.25">
      <c r="A21" s="448"/>
      <c r="B21" s="434"/>
      <c r="C21" s="434"/>
      <c r="D21" s="437" t="str">
        <f t="shared" si="0"/>
        <v/>
      </c>
      <c r="E21" s="434"/>
      <c r="F21" s="434"/>
      <c r="G21" s="441" t="str">
        <f t="shared" si="1"/>
        <v/>
      </c>
    </row>
    <row r="22" spans="1:7" ht="21" customHeight="1" x14ac:dyDescent="0.25">
      <c r="A22" s="448"/>
      <c r="B22" s="434"/>
      <c r="C22" s="434"/>
      <c r="D22" s="437" t="str">
        <f t="shared" si="0"/>
        <v/>
      </c>
      <c r="E22" s="434"/>
      <c r="F22" s="434"/>
      <c r="G22" s="441" t="str">
        <f t="shared" si="1"/>
        <v/>
      </c>
    </row>
    <row r="23" spans="1:7" ht="21" customHeight="1" x14ac:dyDescent="0.25">
      <c r="A23" s="448"/>
      <c r="B23" s="434"/>
      <c r="C23" s="434"/>
      <c r="D23" s="437" t="str">
        <f t="shared" si="0"/>
        <v/>
      </c>
      <c r="E23" s="434"/>
      <c r="F23" s="434"/>
      <c r="G23" s="441" t="str">
        <f t="shared" si="1"/>
        <v/>
      </c>
    </row>
    <row r="24" spans="1:7" ht="21" customHeight="1" x14ac:dyDescent="0.25">
      <c r="A24" s="448"/>
      <c r="B24" s="434"/>
      <c r="C24" s="434"/>
      <c r="D24" s="437" t="str">
        <f t="shared" si="0"/>
        <v/>
      </c>
      <c r="E24" s="434"/>
      <c r="F24" s="434"/>
      <c r="G24" s="441" t="str">
        <f t="shared" si="1"/>
        <v/>
      </c>
    </row>
    <row r="25" spans="1:7" ht="21" customHeight="1" x14ac:dyDescent="0.25">
      <c r="A25" s="448"/>
      <c r="B25" s="434"/>
      <c r="C25" s="434"/>
      <c r="D25" s="437" t="str">
        <f t="shared" si="0"/>
        <v/>
      </c>
      <c r="E25" s="434"/>
      <c r="F25" s="434"/>
      <c r="G25" s="441" t="str">
        <f t="shared" si="1"/>
        <v/>
      </c>
    </row>
    <row r="26" spans="1:7" ht="21" customHeight="1" x14ac:dyDescent="0.25">
      <c r="A26" s="448"/>
      <c r="B26" s="434"/>
      <c r="C26" s="434"/>
      <c r="D26" s="437" t="str">
        <f t="shared" si="0"/>
        <v/>
      </c>
      <c r="E26" s="434"/>
      <c r="F26" s="434"/>
      <c r="G26" s="441" t="str">
        <f t="shared" si="1"/>
        <v/>
      </c>
    </row>
    <row r="27" spans="1:7" ht="21" customHeight="1" x14ac:dyDescent="0.25">
      <c r="A27" s="448"/>
      <c r="B27" s="434"/>
      <c r="C27" s="434"/>
      <c r="D27" s="437" t="str">
        <f t="shared" si="0"/>
        <v/>
      </c>
      <c r="E27" s="434"/>
      <c r="F27" s="434"/>
      <c r="G27" s="441" t="str">
        <f t="shared" si="1"/>
        <v/>
      </c>
    </row>
    <row r="28" spans="1:7" ht="21" customHeight="1" x14ac:dyDescent="0.25">
      <c r="A28" s="448"/>
      <c r="B28" s="434"/>
      <c r="C28" s="434"/>
      <c r="D28" s="437" t="str">
        <f t="shared" si="0"/>
        <v/>
      </c>
      <c r="E28" s="434"/>
      <c r="F28" s="434"/>
      <c r="G28" s="441" t="str">
        <f t="shared" si="1"/>
        <v/>
      </c>
    </row>
    <row r="29" spans="1:7" ht="21" customHeight="1" x14ac:dyDescent="0.25">
      <c r="A29" s="448"/>
      <c r="B29" s="434"/>
      <c r="C29" s="434"/>
      <c r="D29" s="437" t="str">
        <f t="shared" si="0"/>
        <v/>
      </c>
      <c r="E29" s="434"/>
      <c r="F29" s="434"/>
      <c r="G29" s="441" t="str">
        <f t="shared" si="1"/>
        <v/>
      </c>
    </row>
    <row r="30" spans="1:7" ht="21" customHeight="1" thickBot="1" x14ac:dyDescent="0.3">
      <c r="A30" s="448"/>
      <c r="B30" s="434"/>
      <c r="C30" s="434"/>
      <c r="D30" s="437" t="str">
        <f>IF($A30="","",B30+C30)</f>
        <v/>
      </c>
      <c r="E30" s="434"/>
      <c r="F30" s="434"/>
      <c r="G30" s="441" t="str">
        <f t="shared" si="1"/>
        <v/>
      </c>
    </row>
    <row r="31" spans="1:7" ht="21" customHeight="1" thickBot="1" x14ac:dyDescent="0.3">
      <c r="A31" s="449" t="s">
        <v>159</v>
      </c>
      <c r="B31" s="450">
        <f>SUM(B9:B30)</f>
        <v>15323938</v>
      </c>
      <c r="C31" s="450">
        <f t="shared" ref="C31:F31" si="2">SUM(C9:C30)</f>
        <v>0</v>
      </c>
      <c r="D31" s="450">
        <f>IF($A31="","",B31+C31)</f>
        <v>15323938</v>
      </c>
      <c r="E31" s="450">
        <f t="shared" si="2"/>
        <v>3348750</v>
      </c>
      <c r="F31" s="450">
        <f t="shared" si="2"/>
        <v>3348750</v>
      </c>
      <c r="G31" s="451">
        <f t="shared" si="1"/>
        <v>11975188</v>
      </c>
    </row>
    <row r="34" spans="1:7" x14ac:dyDescent="0.3">
      <c r="A34" s="74" t="s">
        <v>745</v>
      </c>
      <c r="E34" s="74" t="s">
        <v>747</v>
      </c>
      <c r="F34" s="168"/>
      <c r="G34" s="168"/>
    </row>
    <row r="35" spans="1:7" x14ac:dyDescent="0.3">
      <c r="A35" s="74" t="s">
        <v>746</v>
      </c>
      <c r="E35" s="74" t="s">
        <v>757</v>
      </c>
      <c r="F35" s="168"/>
      <c r="G35" s="168"/>
    </row>
  </sheetData>
  <sheetProtection insertHyperlinks="0"/>
  <mergeCells count="7">
    <mergeCell ref="B6:E6"/>
    <mergeCell ref="A7:A8"/>
    <mergeCell ref="A1:G1"/>
    <mergeCell ref="A2:G2"/>
    <mergeCell ref="A3:G3"/>
    <mergeCell ref="A4:G4"/>
    <mergeCell ref="A5:G5"/>
  </mergeCells>
  <printOptions horizontalCentered="1"/>
  <pageMargins left="0.51181102362204722" right="0.15748031496062992" top="0.74803149606299213" bottom="0.74803149606299213" header="0.31496062992125984" footer="0.31496062992125984"/>
  <pageSetup scale="7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G19"/>
  <sheetViews>
    <sheetView view="pageBreakPreview" topLeftCell="A10" zoomScaleNormal="100" zoomScaleSheetLayoutView="100" workbookViewId="0">
      <selection activeCell="F22" sqref="F22"/>
    </sheetView>
  </sheetViews>
  <sheetFormatPr baseColWidth="10" defaultColWidth="11.42578125" defaultRowHeight="16.5" x14ac:dyDescent="0.25"/>
  <cols>
    <col min="1" max="1" width="39.85546875" style="424" customWidth="1"/>
    <col min="2" max="7" width="13.7109375" style="424" customWidth="1"/>
    <col min="8" max="16384" width="11.42578125" style="424"/>
  </cols>
  <sheetData>
    <row r="1" spans="1:7" x14ac:dyDescent="0.25">
      <c r="A1" s="769" t="s">
        <v>161</v>
      </c>
      <c r="B1" s="769"/>
      <c r="C1" s="769"/>
      <c r="D1" s="769"/>
      <c r="E1" s="769"/>
      <c r="F1" s="769"/>
      <c r="G1" s="769"/>
    </row>
    <row r="2" spans="1:7" s="426" customFormat="1" x14ac:dyDescent="0.25">
      <c r="A2" s="769" t="s">
        <v>153</v>
      </c>
      <c r="B2" s="769"/>
      <c r="C2" s="769"/>
      <c r="D2" s="769"/>
      <c r="E2" s="769"/>
      <c r="F2" s="769"/>
      <c r="G2" s="769"/>
    </row>
    <row r="3" spans="1:7" s="426" customFormat="1" x14ac:dyDescent="0.25">
      <c r="A3" s="770" t="s">
        <v>345</v>
      </c>
      <c r="B3" s="770"/>
      <c r="C3" s="770"/>
      <c r="D3" s="770"/>
      <c r="E3" s="770"/>
      <c r="F3" s="770"/>
      <c r="G3" s="770"/>
    </row>
    <row r="4" spans="1:7" s="426" customFormat="1" x14ac:dyDescent="0.25">
      <c r="A4" s="770" t="s">
        <v>607</v>
      </c>
      <c r="B4" s="770"/>
      <c r="C4" s="770"/>
      <c r="D4" s="770"/>
      <c r="E4" s="770"/>
      <c r="F4" s="770"/>
      <c r="G4" s="770"/>
    </row>
    <row r="5" spans="1:7" s="426" customFormat="1" x14ac:dyDescent="0.25">
      <c r="A5" s="770" t="s">
        <v>609</v>
      </c>
      <c r="B5" s="770"/>
      <c r="C5" s="770"/>
      <c r="D5" s="770"/>
      <c r="E5" s="770"/>
      <c r="F5" s="770"/>
      <c r="G5" s="770"/>
    </row>
    <row r="6" spans="1:7" s="426" customFormat="1" ht="17.25" thickBot="1" x14ac:dyDescent="0.3">
      <c r="A6" s="233"/>
      <c r="B6" s="771" t="s">
        <v>118</v>
      </c>
      <c r="C6" s="771"/>
      <c r="D6" s="771"/>
      <c r="E6" s="771"/>
      <c r="F6" s="77" t="s">
        <v>741</v>
      </c>
      <c r="G6" s="660" t="s">
        <v>737</v>
      </c>
    </row>
    <row r="7" spans="1:7" s="444" customFormat="1" ht="53.25" customHeight="1" x14ac:dyDescent="0.25">
      <c r="A7" s="829" t="s">
        <v>345</v>
      </c>
      <c r="B7" s="453" t="s">
        <v>222</v>
      </c>
      <c r="C7" s="453" t="s">
        <v>154</v>
      </c>
      <c r="D7" s="453" t="s">
        <v>223</v>
      </c>
      <c r="E7" s="453" t="s">
        <v>443</v>
      </c>
      <c r="F7" s="453" t="s">
        <v>444</v>
      </c>
      <c r="G7" s="454" t="s">
        <v>328</v>
      </c>
    </row>
    <row r="8" spans="1:7" s="452" customFormat="1" ht="15.75" customHeight="1" thickBot="1" x14ac:dyDescent="0.3">
      <c r="A8" s="830"/>
      <c r="B8" s="445" t="s">
        <v>205</v>
      </c>
      <c r="C8" s="445" t="s">
        <v>206</v>
      </c>
      <c r="D8" s="445" t="s">
        <v>155</v>
      </c>
      <c r="E8" s="445" t="s">
        <v>207</v>
      </c>
      <c r="F8" s="445" t="s">
        <v>208</v>
      </c>
      <c r="G8" s="446" t="s">
        <v>470</v>
      </c>
    </row>
    <row r="9" spans="1:7" ht="30" customHeight="1" x14ac:dyDescent="0.25">
      <c r="A9" s="455"/>
      <c r="B9" s="456"/>
      <c r="C9" s="456"/>
      <c r="D9" s="457"/>
      <c r="E9" s="456"/>
      <c r="F9" s="456"/>
      <c r="G9" s="458"/>
    </row>
    <row r="10" spans="1:7" ht="30" customHeight="1" x14ac:dyDescent="0.25">
      <c r="A10" s="433" t="s">
        <v>379</v>
      </c>
      <c r="B10" s="459"/>
      <c r="C10" s="459"/>
      <c r="D10" s="460">
        <f>B10+C10</f>
        <v>0</v>
      </c>
      <c r="E10" s="459"/>
      <c r="F10" s="459"/>
      <c r="G10" s="466">
        <f>D10-E10</f>
        <v>0</v>
      </c>
    </row>
    <row r="11" spans="1:7" ht="30" customHeight="1" x14ac:dyDescent="0.25">
      <c r="A11" s="433" t="s">
        <v>346</v>
      </c>
      <c r="B11" s="459"/>
      <c r="C11" s="459"/>
      <c r="D11" s="460">
        <f t="shared" ref="D11:D13" si="0">B11+C11</f>
        <v>0</v>
      </c>
      <c r="E11" s="459"/>
      <c r="F11" s="459"/>
      <c r="G11" s="466">
        <f t="shared" ref="G11:G13" si="1">D11-E11</f>
        <v>0</v>
      </c>
    </row>
    <row r="12" spans="1:7" ht="30" customHeight="1" x14ac:dyDescent="0.25">
      <c r="A12" s="433" t="s">
        <v>347</v>
      </c>
      <c r="B12" s="459"/>
      <c r="C12" s="459"/>
      <c r="D12" s="460">
        <f t="shared" si="0"/>
        <v>0</v>
      </c>
      <c r="E12" s="459"/>
      <c r="F12" s="459"/>
      <c r="G12" s="466">
        <f t="shared" si="1"/>
        <v>0</v>
      </c>
    </row>
    <row r="13" spans="1:7" ht="30" customHeight="1" x14ac:dyDescent="0.25">
      <c r="A13" s="433" t="s">
        <v>348</v>
      </c>
      <c r="B13" s="459">
        <v>15323938</v>
      </c>
      <c r="C13" s="459">
        <v>0</v>
      </c>
      <c r="D13" s="460">
        <f t="shared" si="0"/>
        <v>15323938</v>
      </c>
      <c r="E13" s="459">
        <v>3348750</v>
      </c>
      <c r="F13" s="459">
        <v>3348750</v>
      </c>
      <c r="G13" s="466">
        <f t="shared" si="1"/>
        <v>11975188</v>
      </c>
    </row>
    <row r="14" spans="1:7" ht="30" customHeight="1" thickBot="1" x14ac:dyDescent="0.3">
      <c r="A14" s="435"/>
      <c r="B14" s="461"/>
      <c r="C14" s="461"/>
      <c r="D14" s="462"/>
      <c r="E14" s="461"/>
      <c r="F14" s="461"/>
      <c r="G14" s="668"/>
    </row>
    <row r="15" spans="1:7" s="444" customFormat="1" ht="30" customHeight="1" thickBot="1" x14ac:dyDescent="0.3">
      <c r="A15" s="659" t="s">
        <v>159</v>
      </c>
      <c r="B15" s="463">
        <f>SUM(B10:B13)</f>
        <v>15323938</v>
      </c>
      <c r="C15" s="463">
        <f>SUM(C10:C13)</f>
        <v>0</v>
      </c>
      <c r="D15" s="463">
        <f>B15+C15</f>
        <v>15323938</v>
      </c>
      <c r="E15" s="463">
        <f>SUM(E10:E13)</f>
        <v>3348750</v>
      </c>
      <c r="F15" s="463">
        <f>SUM(F10:F13)</f>
        <v>3348750</v>
      </c>
      <c r="G15" s="669">
        <f>D15-E15</f>
        <v>11975188</v>
      </c>
    </row>
    <row r="18" spans="1:7" x14ac:dyDescent="0.3">
      <c r="A18" s="74" t="s">
        <v>745</v>
      </c>
      <c r="E18" s="74" t="s">
        <v>747</v>
      </c>
      <c r="F18" s="168"/>
      <c r="G18" s="168"/>
    </row>
    <row r="19" spans="1:7" x14ac:dyDescent="0.3">
      <c r="A19" s="74" t="s">
        <v>746</v>
      </c>
      <c r="E19" s="74" t="s">
        <v>757</v>
      </c>
      <c r="F19" s="168"/>
      <c r="G19" s="168"/>
    </row>
  </sheetData>
  <sheetProtection algorithmName="SHA-512" hashValue="2Cds0p2bwoH3LtyzI3ip3kIhazEGtG29xLsDo3X1dnZoE6fg7YwjMSwHIb9rqBDRa0WPWigb//TaO5IX7/MAMw==" saltValue="gBvLnf32C+zU2z8spYUR2A==" spinCount="100000" sheet="1" objects="1" scenarios="1" insertHyperlinks="0"/>
  <mergeCells count="7">
    <mergeCell ref="A7:A8"/>
    <mergeCell ref="A5:G5"/>
    <mergeCell ref="A1:G1"/>
    <mergeCell ref="A2:G2"/>
    <mergeCell ref="A3:G3"/>
    <mergeCell ref="A4:G4"/>
    <mergeCell ref="B6:E6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28"/>
  <sheetViews>
    <sheetView view="pageBreakPreview" topLeftCell="A16" zoomScaleNormal="100" zoomScaleSheetLayoutView="100" workbookViewId="0">
      <selection activeCell="F35" sqref="F35"/>
    </sheetView>
  </sheetViews>
  <sheetFormatPr baseColWidth="10" defaultColWidth="11.42578125" defaultRowHeight="16.5" x14ac:dyDescent="0.25"/>
  <cols>
    <col min="1" max="1" width="39.85546875" style="424" customWidth="1"/>
    <col min="2" max="7" width="13.7109375" style="424" customWidth="1"/>
    <col min="8" max="16384" width="11.42578125" style="424"/>
  </cols>
  <sheetData>
    <row r="1" spans="1:7" x14ac:dyDescent="0.25">
      <c r="A1" s="770" t="s">
        <v>161</v>
      </c>
      <c r="B1" s="770"/>
      <c r="C1" s="770"/>
      <c r="D1" s="770"/>
      <c r="E1" s="770"/>
      <c r="F1" s="770"/>
      <c r="G1" s="770"/>
    </row>
    <row r="2" spans="1:7" x14ac:dyDescent="0.25">
      <c r="A2" s="770" t="s">
        <v>153</v>
      </c>
      <c r="B2" s="770"/>
      <c r="C2" s="770"/>
      <c r="D2" s="770"/>
      <c r="E2" s="770"/>
      <c r="F2" s="770"/>
      <c r="G2" s="770"/>
    </row>
    <row r="3" spans="1:7" x14ac:dyDescent="0.25">
      <c r="A3" s="770" t="s">
        <v>567</v>
      </c>
      <c r="B3" s="770"/>
      <c r="C3" s="770"/>
      <c r="D3" s="770"/>
      <c r="E3" s="770"/>
      <c r="F3" s="770"/>
      <c r="G3" s="770"/>
    </row>
    <row r="4" spans="1:7" x14ac:dyDescent="0.25">
      <c r="A4" s="770" t="s">
        <v>607</v>
      </c>
      <c r="B4" s="770"/>
      <c r="C4" s="770"/>
      <c r="D4" s="770"/>
      <c r="E4" s="770"/>
      <c r="F4" s="770"/>
      <c r="G4" s="770"/>
    </row>
    <row r="5" spans="1:7" x14ac:dyDescent="0.25">
      <c r="A5" s="770" t="s">
        <v>616</v>
      </c>
      <c r="B5" s="770"/>
      <c r="C5" s="770"/>
      <c r="D5" s="770"/>
      <c r="E5" s="770"/>
      <c r="F5" s="770"/>
      <c r="G5" s="770"/>
    </row>
    <row r="6" spans="1:7" ht="17.25" thickBot="1" x14ac:dyDescent="0.3">
      <c r="A6" s="233"/>
      <c r="B6" s="771" t="s">
        <v>118</v>
      </c>
      <c r="C6" s="771"/>
      <c r="D6" s="771"/>
      <c r="E6" s="771"/>
      <c r="F6" s="77" t="s">
        <v>501</v>
      </c>
      <c r="G6" s="660" t="s">
        <v>737</v>
      </c>
    </row>
    <row r="7" spans="1:7" s="430" customFormat="1" ht="40.5" x14ac:dyDescent="0.25">
      <c r="A7" s="831" t="s">
        <v>110</v>
      </c>
      <c r="B7" s="464" t="s">
        <v>222</v>
      </c>
      <c r="C7" s="464" t="s">
        <v>154</v>
      </c>
      <c r="D7" s="464" t="s">
        <v>223</v>
      </c>
      <c r="E7" s="464" t="s">
        <v>443</v>
      </c>
      <c r="F7" s="464" t="s">
        <v>444</v>
      </c>
      <c r="G7" s="465" t="s">
        <v>328</v>
      </c>
    </row>
    <row r="8" spans="1:7" s="430" customFormat="1" ht="15.75" customHeight="1" thickBot="1" x14ac:dyDescent="0.3">
      <c r="A8" s="832"/>
      <c r="B8" s="445" t="s">
        <v>205</v>
      </c>
      <c r="C8" s="445" t="s">
        <v>206</v>
      </c>
      <c r="D8" s="445" t="s">
        <v>155</v>
      </c>
      <c r="E8" s="445" t="s">
        <v>207</v>
      </c>
      <c r="F8" s="445" t="s">
        <v>208</v>
      </c>
      <c r="G8" s="446" t="s">
        <v>470</v>
      </c>
    </row>
    <row r="9" spans="1:7" ht="51" x14ac:dyDescent="0.25">
      <c r="A9" s="455"/>
      <c r="B9" s="459"/>
      <c r="C9" s="459" t="s">
        <v>733</v>
      </c>
      <c r="D9" s="460"/>
      <c r="E9" s="459"/>
      <c r="F9" s="459"/>
      <c r="G9" s="466"/>
    </row>
    <row r="10" spans="1:7" ht="25.5" x14ac:dyDescent="0.25">
      <c r="A10" s="467" t="s">
        <v>560</v>
      </c>
      <c r="B10" s="459"/>
      <c r="C10" s="459"/>
      <c r="D10" s="460">
        <f>IF(A10="","",B10+C10)</f>
        <v>0</v>
      </c>
      <c r="E10" s="459"/>
      <c r="F10" s="459"/>
      <c r="G10" s="466">
        <f>IF(A10="","",D10-E10)</f>
        <v>0</v>
      </c>
    </row>
    <row r="11" spans="1:7" ht="8.25" customHeight="1" x14ac:dyDescent="0.25">
      <c r="A11" s="467"/>
      <c r="B11" s="459"/>
      <c r="C11" s="459"/>
      <c r="D11" s="460" t="str">
        <f t="shared" ref="D11:D24" si="0">IF(A11="","",B11+C11)</f>
        <v/>
      </c>
      <c r="E11" s="459"/>
      <c r="F11" s="459"/>
      <c r="G11" s="466" t="str">
        <f t="shared" ref="G11:G24" si="1">IF(A11="","",D11-E11)</f>
        <v/>
      </c>
    </row>
    <row r="12" spans="1:7" x14ac:dyDescent="0.25">
      <c r="A12" s="467" t="s">
        <v>561</v>
      </c>
      <c r="B12" s="459"/>
      <c r="C12" s="459"/>
      <c r="D12" s="460">
        <f t="shared" si="0"/>
        <v>0</v>
      </c>
      <c r="E12" s="459"/>
      <c r="F12" s="459"/>
      <c r="G12" s="466">
        <f t="shared" si="1"/>
        <v>0</v>
      </c>
    </row>
    <row r="13" spans="1:7" ht="8.25" customHeight="1" x14ac:dyDescent="0.25">
      <c r="A13" s="467"/>
      <c r="B13" s="459"/>
      <c r="C13" s="459"/>
      <c r="D13" s="460" t="str">
        <f t="shared" si="0"/>
        <v/>
      </c>
      <c r="E13" s="459"/>
      <c r="F13" s="459"/>
      <c r="G13" s="466" t="str">
        <f t="shared" si="1"/>
        <v/>
      </c>
    </row>
    <row r="14" spans="1:7" ht="25.5" x14ac:dyDescent="0.25">
      <c r="A14" s="467" t="s">
        <v>562</v>
      </c>
      <c r="B14" s="459"/>
      <c r="C14" s="459"/>
      <c r="D14" s="460">
        <f t="shared" si="0"/>
        <v>0</v>
      </c>
      <c r="E14" s="459"/>
      <c r="F14" s="459"/>
      <c r="G14" s="466">
        <f t="shared" si="1"/>
        <v>0</v>
      </c>
    </row>
    <row r="15" spans="1:7" ht="8.25" customHeight="1" x14ac:dyDescent="0.25">
      <c r="A15" s="467"/>
      <c r="B15" s="459"/>
      <c r="C15" s="459"/>
      <c r="D15" s="460" t="str">
        <f t="shared" si="0"/>
        <v/>
      </c>
      <c r="E15" s="459"/>
      <c r="F15" s="459"/>
      <c r="G15" s="466" t="str">
        <f t="shared" si="1"/>
        <v/>
      </c>
    </row>
    <row r="16" spans="1:7" ht="25.5" x14ac:dyDescent="0.25">
      <c r="A16" s="467" t="s">
        <v>563</v>
      </c>
      <c r="B16" s="459"/>
      <c r="C16" s="459"/>
      <c r="D16" s="460">
        <f t="shared" si="0"/>
        <v>0</v>
      </c>
      <c r="E16" s="459"/>
      <c r="F16" s="459"/>
      <c r="G16" s="466">
        <f t="shared" si="1"/>
        <v>0</v>
      </c>
    </row>
    <row r="17" spans="1:7" ht="8.25" customHeight="1" x14ac:dyDescent="0.25">
      <c r="A17" s="467"/>
      <c r="B17" s="459"/>
      <c r="C17" s="459"/>
      <c r="D17" s="460" t="str">
        <f t="shared" si="0"/>
        <v/>
      </c>
      <c r="E17" s="459"/>
      <c r="F17" s="459"/>
      <c r="G17" s="466" t="str">
        <f t="shared" si="1"/>
        <v/>
      </c>
    </row>
    <row r="18" spans="1:7" ht="25.5" x14ac:dyDescent="0.25">
      <c r="A18" s="467" t="s">
        <v>564</v>
      </c>
      <c r="B18" s="459"/>
      <c r="C18" s="459"/>
      <c r="D18" s="460">
        <f t="shared" si="0"/>
        <v>0</v>
      </c>
      <c r="E18" s="459"/>
      <c r="F18" s="459"/>
      <c r="G18" s="466">
        <f t="shared" si="1"/>
        <v>0</v>
      </c>
    </row>
    <row r="19" spans="1:7" ht="8.25" customHeight="1" x14ac:dyDescent="0.25">
      <c r="A19" s="467"/>
      <c r="B19" s="459"/>
      <c r="C19" s="459"/>
      <c r="D19" s="460" t="str">
        <f t="shared" si="0"/>
        <v/>
      </c>
      <c r="E19" s="459"/>
      <c r="F19" s="459"/>
      <c r="G19" s="466" t="str">
        <f t="shared" si="1"/>
        <v/>
      </c>
    </row>
    <row r="20" spans="1:7" ht="25.5" x14ac:dyDescent="0.25">
      <c r="A20" s="467" t="s">
        <v>565</v>
      </c>
      <c r="B20" s="459"/>
      <c r="C20" s="459"/>
      <c r="D20" s="460">
        <f t="shared" si="0"/>
        <v>0</v>
      </c>
      <c r="E20" s="459"/>
      <c r="F20" s="459"/>
      <c r="G20" s="466">
        <f t="shared" si="1"/>
        <v>0</v>
      </c>
    </row>
    <row r="21" spans="1:7" ht="8.25" customHeight="1" x14ac:dyDescent="0.25">
      <c r="A21" s="467"/>
      <c r="B21" s="459"/>
      <c r="C21" s="459"/>
      <c r="D21" s="460" t="str">
        <f t="shared" si="0"/>
        <v/>
      </c>
      <c r="E21" s="459"/>
      <c r="F21" s="459"/>
      <c r="G21" s="466" t="str">
        <f t="shared" si="1"/>
        <v/>
      </c>
    </row>
    <row r="22" spans="1:7" ht="25.5" x14ac:dyDescent="0.25">
      <c r="A22" s="467" t="s">
        <v>566</v>
      </c>
      <c r="B22" s="459"/>
      <c r="C22" s="459"/>
      <c r="D22" s="460">
        <f t="shared" si="0"/>
        <v>0</v>
      </c>
      <c r="E22" s="459"/>
      <c r="F22" s="459"/>
      <c r="G22" s="466">
        <f t="shared" si="1"/>
        <v>0</v>
      </c>
    </row>
    <row r="23" spans="1:7" ht="8.25" customHeight="1" thickBot="1" x14ac:dyDescent="0.3">
      <c r="A23" s="455"/>
      <c r="B23" s="459"/>
      <c r="C23" s="459"/>
      <c r="D23" s="460" t="str">
        <f t="shared" si="0"/>
        <v/>
      </c>
      <c r="E23" s="459"/>
      <c r="F23" s="459"/>
      <c r="G23" s="466" t="str">
        <f t="shared" si="1"/>
        <v/>
      </c>
    </row>
    <row r="24" spans="1:7" ht="25.5" customHeight="1" thickBot="1" x14ac:dyDescent="0.3">
      <c r="A24" s="449" t="s">
        <v>159</v>
      </c>
      <c r="B24" s="450">
        <f>SUM(B10:B22)</f>
        <v>0</v>
      </c>
      <c r="C24" s="450">
        <f>SUM(C10:C22)</f>
        <v>0</v>
      </c>
      <c r="D24" s="450">
        <f t="shared" si="0"/>
        <v>0</v>
      </c>
      <c r="E24" s="450">
        <f>SUM(E10:E23)</f>
        <v>0</v>
      </c>
      <c r="F24" s="450">
        <f>SUM(F10:F23)</f>
        <v>0</v>
      </c>
      <c r="G24" s="451">
        <f t="shared" si="1"/>
        <v>0</v>
      </c>
    </row>
    <row r="26" spans="1:7" x14ac:dyDescent="0.25">
      <c r="F26" s="444"/>
    </row>
    <row r="27" spans="1:7" x14ac:dyDescent="0.3">
      <c r="A27" s="74" t="s">
        <v>745</v>
      </c>
      <c r="E27" s="74" t="s">
        <v>747</v>
      </c>
      <c r="F27" s="168"/>
      <c r="G27" s="168"/>
    </row>
    <row r="28" spans="1:7" x14ac:dyDescent="0.3">
      <c r="A28" s="74" t="s">
        <v>746</v>
      </c>
      <c r="E28" s="74" t="s">
        <v>757</v>
      </c>
      <c r="F28" s="168"/>
      <c r="G28" s="168"/>
    </row>
  </sheetData>
  <sheetProtection algorithmName="SHA-512" hashValue="b07maNwaW4WTlmPvZZLi/b6ZRGa9SkIczeKYFUkol9Jfmv/ln7K3LeAczXMu/1sP+Bd98afR9sSbRMQiywWu/g==" saltValue="i2X0reQIiNA9CwohBLXKsA==" spinCount="100000" sheet="1" objects="1" scenarios="1" insertHyperlinks="0"/>
  <mergeCells count="7">
    <mergeCell ref="B6:E6"/>
    <mergeCell ref="A7:A8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G49"/>
  <sheetViews>
    <sheetView view="pageBreakPreview" topLeftCell="A34" zoomScaleNormal="100" zoomScaleSheetLayoutView="100" workbookViewId="0">
      <selection activeCell="G51" sqref="G51"/>
    </sheetView>
  </sheetViews>
  <sheetFormatPr baseColWidth="10" defaultColWidth="11.42578125" defaultRowHeight="15" x14ac:dyDescent="0.25"/>
  <cols>
    <col min="1" max="1" width="36.7109375" style="468" customWidth="1"/>
    <col min="2" max="5" width="11.42578125" style="484"/>
    <col min="6" max="6" width="11.85546875" style="484" customWidth="1"/>
    <col min="7" max="7" width="11.42578125" style="484"/>
    <col min="8" max="16384" width="11.42578125" style="468"/>
  </cols>
  <sheetData>
    <row r="1" spans="1:7" ht="16.5" x14ac:dyDescent="0.25">
      <c r="A1" s="770" t="s">
        <v>161</v>
      </c>
      <c r="B1" s="770"/>
      <c r="C1" s="770"/>
      <c r="D1" s="770"/>
      <c r="E1" s="770"/>
      <c r="F1" s="770"/>
      <c r="G1" s="770"/>
    </row>
    <row r="2" spans="1:7" ht="16.5" x14ac:dyDescent="0.25">
      <c r="A2" s="770" t="s">
        <v>153</v>
      </c>
      <c r="B2" s="770"/>
      <c r="C2" s="770"/>
      <c r="D2" s="770"/>
      <c r="E2" s="770"/>
      <c r="F2" s="770"/>
      <c r="G2" s="770"/>
    </row>
    <row r="3" spans="1:7" ht="16.5" x14ac:dyDescent="0.25">
      <c r="A3" s="770" t="s">
        <v>349</v>
      </c>
      <c r="B3" s="770"/>
      <c r="C3" s="770"/>
      <c r="D3" s="770"/>
      <c r="E3" s="770"/>
      <c r="F3" s="770"/>
      <c r="G3" s="770"/>
    </row>
    <row r="4" spans="1:7" ht="16.5" x14ac:dyDescent="0.25">
      <c r="A4" s="770" t="s">
        <v>607</v>
      </c>
      <c r="B4" s="770"/>
      <c r="C4" s="770"/>
      <c r="D4" s="770"/>
      <c r="E4" s="770"/>
      <c r="F4" s="770"/>
      <c r="G4" s="770"/>
    </row>
    <row r="5" spans="1:7" ht="16.5" x14ac:dyDescent="0.25">
      <c r="A5" s="770" t="s">
        <v>610</v>
      </c>
      <c r="B5" s="770"/>
      <c r="C5" s="770"/>
      <c r="D5" s="770"/>
      <c r="E5" s="770"/>
      <c r="F5" s="770"/>
      <c r="G5" s="770"/>
    </row>
    <row r="6" spans="1:7" ht="17.25" thickBot="1" x14ac:dyDescent="0.3">
      <c r="A6" s="233"/>
      <c r="B6" s="833"/>
      <c r="C6" s="833"/>
      <c r="D6" s="833"/>
      <c r="E6" s="833"/>
      <c r="F6" s="469" t="s">
        <v>501</v>
      </c>
      <c r="G6" s="661" t="s">
        <v>737</v>
      </c>
    </row>
    <row r="7" spans="1:7" s="472" customFormat="1" ht="40.5" x14ac:dyDescent="0.2">
      <c r="A7" s="831" t="s">
        <v>110</v>
      </c>
      <c r="B7" s="470" t="s">
        <v>222</v>
      </c>
      <c r="C7" s="470" t="s">
        <v>154</v>
      </c>
      <c r="D7" s="470" t="s">
        <v>223</v>
      </c>
      <c r="E7" s="470" t="s">
        <v>443</v>
      </c>
      <c r="F7" s="470" t="s">
        <v>444</v>
      </c>
      <c r="G7" s="471" t="s">
        <v>328</v>
      </c>
    </row>
    <row r="8" spans="1:7" s="472" customFormat="1" ht="15.75" customHeight="1" thickBot="1" x14ac:dyDescent="0.25">
      <c r="A8" s="832"/>
      <c r="B8" s="473" t="s">
        <v>205</v>
      </c>
      <c r="C8" s="473" t="s">
        <v>206</v>
      </c>
      <c r="D8" s="473" t="s">
        <v>155</v>
      </c>
      <c r="E8" s="473" t="s">
        <v>207</v>
      </c>
      <c r="F8" s="473" t="s">
        <v>208</v>
      </c>
      <c r="G8" s="474" t="s">
        <v>470</v>
      </c>
    </row>
    <row r="9" spans="1:7" ht="16.5" x14ac:dyDescent="0.25">
      <c r="A9" s="475"/>
      <c r="B9" s="476"/>
      <c r="C9" s="476"/>
      <c r="D9" s="476"/>
      <c r="E9" s="476"/>
      <c r="F9" s="476"/>
      <c r="G9" s="477"/>
    </row>
    <row r="10" spans="1:7" x14ac:dyDescent="0.25">
      <c r="A10" s="478" t="s">
        <v>350</v>
      </c>
      <c r="B10" s="485">
        <f>SUM(B11:B18)</f>
        <v>15323938</v>
      </c>
      <c r="C10" s="485">
        <f>SUM(C11:C18)</f>
        <v>0</v>
      </c>
      <c r="D10" s="485">
        <f>IF(A10="","",B10+C10)</f>
        <v>15323938</v>
      </c>
      <c r="E10" s="485">
        <f>SUM(E11:E18)</f>
        <v>3348750</v>
      </c>
      <c r="F10" s="485">
        <f>SUM(F11:F18)</f>
        <v>3348750</v>
      </c>
      <c r="G10" s="670">
        <f>IF(A10="","",D10-E10)</f>
        <v>11975188</v>
      </c>
    </row>
    <row r="11" spans="1:7" x14ac:dyDescent="0.25">
      <c r="A11" s="479" t="s">
        <v>351</v>
      </c>
      <c r="B11" s="480"/>
      <c r="C11" s="480"/>
      <c r="D11" s="487">
        <f t="shared" ref="D11:D45" si="0">IF(A11="","",B11+C11)</f>
        <v>0</v>
      </c>
      <c r="E11" s="480"/>
      <c r="F11" s="480"/>
      <c r="G11" s="671">
        <f t="shared" ref="G11:G45" si="1">IF(A11="","",D11-E11)</f>
        <v>0</v>
      </c>
    </row>
    <row r="12" spans="1:7" x14ac:dyDescent="0.25">
      <c r="A12" s="479" t="s">
        <v>352</v>
      </c>
      <c r="B12" s="480"/>
      <c r="C12" s="480"/>
      <c r="D12" s="487">
        <f t="shared" si="0"/>
        <v>0</v>
      </c>
      <c r="E12" s="480"/>
      <c r="F12" s="480"/>
      <c r="G12" s="671">
        <f t="shared" si="1"/>
        <v>0</v>
      </c>
    </row>
    <row r="13" spans="1:7" x14ac:dyDescent="0.25">
      <c r="A13" s="479" t="s">
        <v>354</v>
      </c>
      <c r="B13" s="480"/>
      <c r="C13" s="480"/>
      <c r="D13" s="487">
        <f t="shared" si="0"/>
        <v>0</v>
      </c>
      <c r="E13" s="480"/>
      <c r="F13" s="480"/>
      <c r="G13" s="671">
        <f t="shared" si="1"/>
        <v>0</v>
      </c>
    </row>
    <row r="14" spans="1:7" x14ac:dyDescent="0.25">
      <c r="A14" s="479" t="s">
        <v>353</v>
      </c>
      <c r="B14" s="480"/>
      <c r="C14" s="480"/>
      <c r="D14" s="487">
        <f t="shared" si="0"/>
        <v>0</v>
      </c>
      <c r="E14" s="480"/>
      <c r="F14" s="480"/>
      <c r="G14" s="671">
        <f t="shared" si="1"/>
        <v>0</v>
      </c>
    </row>
    <row r="15" spans="1:7" x14ac:dyDescent="0.25">
      <c r="A15" s="479" t="s">
        <v>355</v>
      </c>
      <c r="B15" s="480"/>
      <c r="C15" s="480"/>
      <c r="D15" s="487">
        <f t="shared" si="0"/>
        <v>0</v>
      </c>
      <c r="E15" s="480"/>
      <c r="F15" s="480"/>
      <c r="G15" s="671">
        <f t="shared" si="1"/>
        <v>0</v>
      </c>
    </row>
    <row r="16" spans="1:7" x14ac:dyDescent="0.25">
      <c r="A16" s="479" t="s">
        <v>356</v>
      </c>
      <c r="B16" s="480"/>
      <c r="C16" s="480"/>
      <c r="D16" s="487">
        <f t="shared" si="0"/>
        <v>0</v>
      </c>
      <c r="E16" s="480"/>
      <c r="F16" s="480"/>
      <c r="G16" s="671">
        <f t="shared" si="1"/>
        <v>0</v>
      </c>
    </row>
    <row r="17" spans="1:7" x14ac:dyDescent="0.25">
      <c r="A17" s="479" t="s">
        <v>357</v>
      </c>
      <c r="B17" s="480"/>
      <c r="C17" s="480"/>
      <c r="D17" s="487">
        <f t="shared" si="0"/>
        <v>0</v>
      </c>
      <c r="E17" s="480"/>
      <c r="F17" s="480"/>
      <c r="G17" s="671">
        <f t="shared" si="1"/>
        <v>0</v>
      </c>
    </row>
    <row r="18" spans="1:7" x14ac:dyDescent="0.25">
      <c r="A18" s="479" t="s">
        <v>358</v>
      </c>
      <c r="B18" s="480">
        <v>15323938</v>
      </c>
      <c r="C18" s="480"/>
      <c r="D18" s="487">
        <f t="shared" si="0"/>
        <v>15323938</v>
      </c>
      <c r="E18" s="480">
        <v>3348750</v>
      </c>
      <c r="F18" s="480">
        <v>3348750</v>
      </c>
      <c r="G18" s="671">
        <f t="shared" si="1"/>
        <v>11975188</v>
      </c>
    </row>
    <row r="19" spans="1:7" x14ac:dyDescent="0.25">
      <c r="A19" s="481"/>
      <c r="B19" s="480"/>
      <c r="C19" s="480"/>
      <c r="D19" s="487" t="str">
        <f t="shared" si="0"/>
        <v/>
      </c>
      <c r="E19" s="480"/>
      <c r="F19" s="480"/>
      <c r="G19" s="671" t="str">
        <f t="shared" si="1"/>
        <v/>
      </c>
    </row>
    <row r="20" spans="1:7" x14ac:dyDescent="0.25">
      <c r="A20" s="478" t="s">
        <v>359</v>
      </c>
      <c r="B20" s="485">
        <f>SUM(B21:B27)</f>
        <v>0</v>
      </c>
      <c r="C20" s="485">
        <f>SUM(C21:C27)</f>
        <v>0</v>
      </c>
      <c r="D20" s="485">
        <f t="shared" si="0"/>
        <v>0</v>
      </c>
      <c r="E20" s="485">
        <f>SUM(E21:E27)</f>
        <v>0</v>
      </c>
      <c r="F20" s="485">
        <f>SUM(F21:F27)</f>
        <v>0</v>
      </c>
      <c r="G20" s="670">
        <f t="shared" si="1"/>
        <v>0</v>
      </c>
    </row>
    <row r="21" spans="1:7" x14ac:dyDescent="0.25">
      <c r="A21" s="479" t="s">
        <v>360</v>
      </c>
      <c r="B21" s="480"/>
      <c r="C21" s="480"/>
      <c r="D21" s="487">
        <f t="shared" si="0"/>
        <v>0</v>
      </c>
      <c r="E21" s="480"/>
      <c r="F21" s="480"/>
      <c r="G21" s="671">
        <f t="shared" si="1"/>
        <v>0</v>
      </c>
    </row>
    <row r="22" spans="1:7" x14ac:dyDescent="0.25">
      <c r="A22" s="479" t="s">
        <v>361</v>
      </c>
      <c r="B22" s="480"/>
      <c r="C22" s="480"/>
      <c r="D22" s="487">
        <f t="shared" si="0"/>
        <v>0</v>
      </c>
      <c r="E22" s="480"/>
      <c r="F22" s="480"/>
      <c r="G22" s="671">
        <f t="shared" si="1"/>
        <v>0</v>
      </c>
    </row>
    <row r="23" spans="1:7" x14ac:dyDescent="0.25">
      <c r="A23" s="479" t="s">
        <v>362</v>
      </c>
      <c r="B23" s="480"/>
      <c r="C23" s="480"/>
      <c r="D23" s="487">
        <f t="shared" si="0"/>
        <v>0</v>
      </c>
      <c r="E23" s="480"/>
      <c r="F23" s="480"/>
      <c r="G23" s="671">
        <f t="shared" si="1"/>
        <v>0</v>
      </c>
    </row>
    <row r="24" spans="1:7" ht="22.5" x14ac:dyDescent="0.25">
      <c r="A24" s="479" t="s">
        <v>363</v>
      </c>
      <c r="B24" s="480"/>
      <c r="C24" s="480"/>
      <c r="D24" s="487">
        <f t="shared" si="0"/>
        <v>0</v>
      </c>
      <c r="E24" s="480"/>
      <c r="F24" s="480"/>
      <c r="G24" s="671">
        <f t="shared" si="1"/>
        <v>0</v>
      </c>
    </row>
    <row r="25" spans="1:7" x14ac:dyDescent="0.25">
      <c r="A25" s="479" t="s">
        <v>364</v>
      </c>
      <c r="B25" s="480"/>
      <c r="C25" s="480"/>
      <c r="D25" s="487">
        <f t="shared" si="0"/>
        <v>0</v>
      </c>
      <c r="E25" s="480"/>
      <c r="F25" s="480"/>
      <c r="G25" s="671">
        <f t="shared" si="1"/>
        <v>0</v>
      </c>
    </row>
    <row r="26" spans="1:7" x14ac:dyDescent="0.25">
      <c r="A26" s="479" t="s">
        <v>365</v>
      </c>
      <c r="B26" s="480"/>
      <c r="C26" s="480"/>
      <c r="D26" s="487">
        <f t="shared" si="0"/>
        <v>0</v>
      </c>
      <c r="E26" s="480"/>
      <c r="F26" s="480"/>
      <c r="G26" s="671">
        <f t="shared" si="1"/>
        <v>0</v>
      </c>
    </row>
    <row r="27" spans="1:7" x14ac:dyDescent="0.25">
      <c r="A27" s="479" t="s">
        <v>366</v>
      </c>
      <c r="B27" s="480"/>
      <c r="C27" s="480"/>
      <c r="D27" s="487">
        <f t="shared" si="0"/>
        <v>0</v>
      </c>
      <c r="E27" s="480"/>
      <c r="F27" s="480"/>
      <c r="G27" s="671">
        <f t="shared" si="1"/>
        <v>0</v>
      </c>
    </row>
    <row r="28" spans="1:7" x14ac:dyDescent="0.25">
      <c r="A28" s="481"/>
      <c r="B28" s="480"/>
      <c r="C28" s="480"/>
      <c r="D28" s="487" t="str">
        <f t="shared" si="0"/>
        <v/>
      </c>
      <c r="E28" s="480"/>
      <c r="F28" s="480"/>
      <c r="G28" s="671" t="str">
        <f t="shared" si="1"/>
        <v/>
      </c>
    </row>
    <row r="29" spans="1:7" x14ac:dyDescent="0.25">
      <c r="A29" s="478" t="s">
        <v>367</v>
      </c>
      <c r="B29" s="485">
        <f>SUM(B30:B38)</f>
        <v>0</v>
      </c>
      <c r="C29" s="485">
        <f>SUM(C30:C38)</f>
        <v>0</v>
      </c>
      <c r="D29" s="485">
        <f t="shared" si="0"/>
        <v>0</v>
      </c>
      <c r="E29" s="485">
        <f>SUM(E30:E38)</f>
        <v>0</v>
      </c>
      <c r="F29" s="485">
        <f>SUM(F30:F38)</f>
        <v>0</v>
      </c>
      <c r="G29" s="670">
        <f t="shared" si="1"/>
        <v>0</v>
      </c>
    </row>
    <row r="30" spans="1:7" ht="22.5" x14ac:dyDescent="0.25">
      <c r="A30" s="479" t="s">
        <v>368</v>
      </c>
      <c r="B30" s="480"/>
      <c r="C30" s="480"/>
      <c r="D30" s="487">
        <f t="shared" si="0"/>
        <v>0</v>
      </c>
      <c r="E30" s="480"/>
      <c r="F30" s="480"/>
      <c r="G30" s="671">
        <f t="shared" si="1"/>
        <v>0</v>
      </c>
    </row>
    <row r="31" spans="1:7" x14ac:dyDescent="0.25">
      <c r="A31" s="479" t="s">
        <v>369</v>
      </c>
      <c r="B31" s="480"/>
      <c r="C31" s="480"/>
      <c r="D31" s="487">
        <f t="shared" si="0"/>
        <v>0</v>
      </c>
      <c r="E31" s="480"/>
      <c r="F31" s="480"/>
      <c r="G31" s="671">
        <f t="shared" si="1"/>
        <v>0</v>
      </c>
    </row>
    <row r="32" spans="1:7" x14ac:dyDescent="0.25">
      <c r="A32" s="479" t="s">
        <v>413</v>
      </c>
      <c r="B32" s="480"/>
      <c r="C32" s="480"/>
      <c r="D32" s="487">
        <f t="shared" si="0"/>
        <v>0</v>
      </c>
      <c r="E32" s="480"/>
      <c r="F32" s="480"/>
      <c r="G32" s="671">
        <f t="shared" si="1"/>
        <v>0</v>
      </c>
    </row>
    <row r="33" spans="1:7" x14ac:dyDescent="0.25">
      <c r="A33" s="479" t="s">
        <v>380</v>
      </c>
      <c r="B33" s="480"/>
      <c r="C33" s="480"/>
      <c r="D33" s="487">
        <f t="shared" si="0"/>
        <v>0</v>
      </c>
      <c r="E33" s="480"/>
      <c r="F33" s="480"/>
      <c r="G33" s="671">
        <f t="shared" si="1"/>
        <v>0</v>
      </c>
    </row>
    <row r="34" spans="1:7" x14ac:dyDescent="0.25">
      <c r="A34" s="479" t="s">
        <v>370</v>
      </c>
      <c r="B34" s="480"/>
      <c r="C34" s="480"/>
      <c r="D34" s="487">
        <f t="shared" si="0"/>
        <v>0</v>
      </c>
      <c r="E34" s="480"/>
      <c r="F34" s="480"/>
      <c r="G34" s="671">
        <f t="shared" si="1"/>
        <v>0</v>
      </c>
    </row>
    <row r="35" spans="1:7" x14ac:dyDescent="0.25">
      <c r="A35" s="479" t="s">
        <v>414</v>
      </c>
      <c r="B35" s="480"/>
      <c r="C35" s="480"/>
      <c r="D35" s="487">
        <f t="shared" si="0"/>
        <v>0</v>
      </c>
      <c r="E35" s="480"/>
      <c r="F35" s="480"/>
      <c r="G35" s="671">
        <f t="shared" si="1"/>
        <v>0</v>
      </c>
    </row>
    <row r="36" spans="1:7" x14ac:dyDescent="0.25">
      <c r="A36" s="479" t="s">
        <v>371</v>
      </c>
      <c r="B36" s="480"/>
      <c r="C36" s="480"/>
      <c r="D36" s="487">
        <f t="shared" si="0"/>
        <v>0</v>
      </c>
      <c r="E36" s="480"/>
      <c r="F36" s="480"/>
      <c r="G36" s="671">
        <f t="shared" si="1"/>
        <v>0</v>
      </c>
    </row>
    <row r="37" spans="1:7" x14ac:dyDescent="0.25">
      <c r="A37" s="479" t="s">
        <v>372</v>
      </c>
      <c r="B37" s="480"/>
      <c r="C37" s="480"/>
      <c r="D37" s="487">
        <f t="shared" si="0"/>
        <v>0</v>
      </c>
      <c r="E37" s="480"/>
      <c r="F37" s="480"/>
      <c r="G37" s="671">
        <f t="shared" si="1"/>
        <v>0</v>
      </c>
    </row>
    <row r="38" spans="1:7" x14ac:dyDescent="0.25">
      <c r="A38" s="479" t="s">
        <v>373</v>
      </c>
      <c r="B38" s="480"/>
      <c r="C38" s="480"/>
      <c r="D38" s="487">
        <f t="shared" si="0"/>
        <v>0</v>
      </c>
      <c r="E38" s="480"/>
      <c r="F38" s="480"/>
      <c r="G38" s="671">
        <f t="shared" si="1"/>
        <v>0</v>
      </c>
    </row>
    <row r="39" spans="1:7" x14ac:dyDescent="0.25">
      <c r="A39" s="481"/>
      <c r="B39" s="480"/>
      <c r="C39" s="480"/>
      <c r="D39" s="487" t="str">
        <f t="shared" si="0"/>
        <v/>
      </c>
      <c r="E39" s="480"/>
      <c r="F39" s="480"/>
      <c r="G39" s="671" t="str">
        <f t="shared" si="1"/>
        <v/>
      </c>
    </row>
    <row r="40" spans="1:7" ht="22.5" x14ac:dyDescent="0.25">
      <c r="A40" s="478" t="s">
        <v>374</v>
      </c>
      <c r="B40" s="485">
        <f>SUM(B41:B44)</f>
        <v>0</v>
      </c>
      <c r="C40" s="485">
        <f>SUM(C41:C44)</f>
        <v>0</v>
      </c>
      <c r="D40" s="485">
        <f t="shared" si="0"/>
        <v>0</v>
      </c>
      <c r="E40" s="485">
        <f>SUM(E41:E44)</f>
        <v>0</v>
      </c>
      <c r="F40" s="485">
        <f>SUM(F41:F44)</f>
        <v>0</v>
      </c>
      <c r="G40" s="670">
        <f t="shared" si="1"/>
        <v>0</v>
      </c>
    </row>
    <row r="41" spans="1:7" ht="22.5" x14ac:dyDescent="0.25">
      <c r="A41" s="482" t="s">
        <v>375</v>
      </c>
      <c r="B41" s="480"/>
      <c r="C41" s="480"/>
      <c r="D41" s="487">
        <f t="shared" si="0"/>
        <v>0</v>
      </c>
      <c r="E41" s="480"/>
      <c r="F41" s="480"/>
      <c r="G41" s="671">
        <f t="shared" si="1"/>
        <v>0</v>
      </c>
    </row>
    <row r="42" spans="1:7" ht="33.75" x14ac:dyDescent="0.25">
      <c r="A42" s="482" t="s">
        <v>376</v>
      </c>
      <c r="B42" s="480"/>
      <c r="C42" s="480"/>
      <c r="D42" s="487">
        <f t="shared" si="0"/>
        <v>0</v>
      </c>
      <c r="E42" s="480"/>
      <c r="F42" s="480"/>
      <c r="G42" s="671">
        <f t="shared" si="1"/>
        <v>0</v>
      </c>
    </row>
    <row r="43" spans="1:7" x14ac:dyDescent="0.25">
      <c r="A43" s="479" t="s">
        <v>377</v>
      </c>
      <c r="B43" s="480"/>
      <c r="C43" s="480"/>
      <c r="D43" s="487">
        <f t="shared" si="0"/>
        <v>0</v>
      </c>
      <c r="E43" s="480"/>
      <c r="F43" s="480"/>
      <c r="G43" s="671">
        <f t="shared" si="1"/>
        <v>0</v>
      </c>
    </row>
    <row r="44" spans="1:7" ht="15.75" thickBot="1" x14ac:dyDescent="0.3">
      <c r="A44" s="479" t="s">
        <v>378</v>
      </c>
      <c r="B44" s="480"/>
      <c r="C44" s="480"/>
      <c r="D44" s="487">
        <f t="shared" si="0"/>
        <v>0</v>
      </c>
      <c r="E44" s="480"/>
      <c r="F44" s="480"/>
      <c r="G44" s="671">
        <f t="shared" si="1"/>
        <v>0</v>
      </c>
    </row>
    <row r="45" spans="1:7" s="472" customFormat="1" ht="28.5" customHeight="1" thickBot="1" x14ac:dyDescent="0.25">
      <c r="A45" s="483" t="s">
        <v>159</v>
      </c>
      <c r="B45" s="486">
        <f>SUM(B10,B20,B29,B40)</f>
        <v>15323938</v>
      </c>
      <c r="C45" s="486">
        <f>SUM(C10,C20,C29,C40)</f>
        <v>0</v>
      </c>
      <c r="D45" s="486">
        <f t="shared" si="0"/>
        <v>15323938</v>
      </c>
      <c r="E45" s="486">
        <f>SUM(E10,E20,E29,E40)</f>
        <v>3348750</v>
      </c>
      <c r="F45" s="486">
        <f>SUM(F10,F20,F29,F40)</f>
        <v>3348750</v>
      </c>
      <c r="G45" s="672">
        <f t="shared" si="1"/>
        <v>11975188</v>
      </c>
    </row>
    <row r="48" spans="1:7" ht="16.5" x14ac:dyDescent="0.3">
      <c r="A48" s="74" t="s">
        <v>745</v>
      </c>
      <c r="E48" s="74" t="s">
        <v>747</v>
      </c>
      <c r="F48" s="168"/>
      <c r="G48" s="168"/>
    </row>
    <row r="49" spans="1:7" ht="16.5" x14ac:dyDescent="0.3">
      <c r="A49" s="74" t="s">
        <v>746</v>
      </c>
      <c r="E49" s="74" t="s">
        <v>757</v>
      </c>
      <c r="F49" s="168"/>
      <c r="G49" s="168"/>
    </row>
  </sheetData>
  <sheetProtection algorithmName="SHA-512" hashValue="DM89OH0OjJkqoAql5CIf8scxNVOE0x7vEzy4HsXtPaxSZsS8JzMsCyExYIv2BtBlbq18zpM3M/PnTZdFpcs/bA==" saltValue="SCjysK/t8hp2PfuhhCZlgQ==" spinCount="100000" sheet="1" objects="1" scenarios="1" insertHyperlinks="0"/>
  <mergeCells count="7">
    <mergeCell ref="B6:E6"/>
    <mergeCell ref="A7:A8"/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74803149606299213" bottom="0.74803149606299213" header="0.31496062992125984" footer="0.31496062992125984"/>
  <pageSetup scale="83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tabColor theme="7" tint="-0.249977111117893"/>
    <pageSetUpPr fitToPage="1"/>
  </sheetPr>
  <dimension ref="A1:D43"/>
  <sheetViews>
    <sheetView view="pageBreakPreview" topLeftCell="A19" zoomScale="60" zoomScaleNormal="100" workbookViewId="0">
      <selection activeCell="A42" sqref="A42:C43"/>
    </sheetView>
  </sheetViews>
  <sheetFormatPr baseColWidth="10" defaultColWidth="11.42578125" defaultRowHeight="16.5" x14ac:dyDescent="0.25"/>
  <cols>
    <col min="1" max="1" width="63.28515625" style="424" customWidth="1"/>
    <col min="2" max="2" width="25.7109375" style="424" customWidth="1"/>
    <col min="3" max="3" width="25.7109375" style="633" customWidth="1"/>
    <col min="4" max="4" width="89.140625" style="424" customWidth="1"/>
    <col min="5" max="16384" width="11.42578125" style="424"/>
  </cols>
  <sheetData>
    <row r="1" spans="1:4" x14ac:dyDescent="0.25">
      <c r="A1" s="769" t="s">
        <v>161</v>
      </c>
      <c r="B1" s="769"/>
      <c r="C1" s="769"/>
      <c r="D1" s="654" t="s">
        <v>597</v>
      </c>
    </row>
    <row r="2" spans="1:4" s="425" customFormat="1" ht="15.75" x14ac:dyDescent="0.25">
      <c r="A2" s="769" t="s">
        <v>263</v>
      </c>
      <c r="B2" s="769"/>
      <c r="C2" s="769"/>
    </row>
    <row r="3" spans="1:4" s="425" customFormat="1" x14ac:dyDescent="0.25">
      <c r="A3" s="770" t="s">
        <v>607</v>
      </c>
      <c r="B3" s="770"/>
      <c r="C3" s="770"/>
    </row>
    <row r="4" spans="1:4" s="425" customFormat="1" x14ac:dyDescent="0.25">
      <c r="A4" s="770" t="s">
        <v>707</v>
      </c>
      <c r="B4" s="770"/>
      <c r="C4" s="770"/>
    </row>
    <row r="5" spans="1:4" s="426" customFormat="1" x14ac:dyDescent="0.25">
      <c r="A5" s="616"/>
      <c r="B5" s="616"/>
    </row>
    <row r="6" spans="1:4" s="426" customFormat="1" ht="17.25" thickBot="1" x14ac:dyDescent="0.3">
      <c r="A6" s="233"/>
      <c r="B6" s="617" t="s">
        <v>501</v>
      </c>
      <c r="C6" s="617"/>
    </row>
    <row r="7" spans="1:4" s="619" customFormat="1" ht="27" customHeight="1" thickBot="1" x14ac:dyDescent="0.3">
      <c r="A7" s="618" t="s">
        <v>264</v>
      </c>
      <c r="B7" s="241"/>
      <c r="C7" s="374">
        <f>'ETCA-II-11 '!E81</f>
        <v>3348749</v>
      </c>
      <c r="D7" s="634" t="str">
        <f>IF(C7&lt;&gt;'ETCA-II-11 '!E81,"ERROR!!!!! EL MONTO NO COINCIDE CON LO REPORTADO EN EL FORMATO ETCA-II-11, EN EL TOTAL DE EGRESOS DEVENGADO ANUAL (4)","")</f>
        <v/>
      </c>
    </row>
    <row r="8" spans="1:4" s="619" customFormat="1" ht="9.75" customHeight="1" x14ac:dyDescent="0.25">
      <c r="A8" s="620"/>
      <c r="B8" s="391"/>
      <c r="C8" s="635"/>
      <c r="D8" s="634"/>
    </row>
    <row r="9" spans="1:4" s="619" customFormat="1" ht="17.25" customHeight="1" thickBot="1" x14ac:dyDescent="0.3">
      <c r="A9" s="621" t="s">
        <v>259</v>
      </c>
      <c r="B9" s="394"/>
      <c r="C9" s="636"/>
      <c r="D9" s="634"/>
    </row>
    <row r="10" spans="1:4" ht="20.100000000000001" customHeight="1" x14ac:dyDescent="0.25">
      <c r="A10" s="622" t="s">
        <v>265</v>
      </c>
      <c r="B10" s="623"/>
      <c r="C10" s="637">
        <f>SUM(B11:B27)</f>
        <v>0</v>
      </c>
      <c r="D10" s="638"/>
    </row>
    <row r="11" spans="1:4" ht="20.100000000000001" customHeight="1" x14ac:dyDescent="0.25">
      <c r="A11" s="624" t="s">
        <v>268</v>
      </c>
      <c r="B11" s="625"/>
      <c r="C11" s="639"/>
      <c r="D11" s="638"/>
    </row>
    <row r="12" spans="1:4" ht="33" customHeight="1" x14ac:dyDescent="0.25">
      <c r="A12" s="624" t="s">
        <v>269</v>
      </c>
      <c r="B12" s="625"/>
      <c r="C12" s="639"/>
      <c r="D12" s="638"/>
    </row>
    <row r="13" spans="1:4" ht="20.100000000000001" customHeight="1" x14ac:dyDescent="0.25">
      <c r="A13" s="624" t="s">
        <v>270</v>
      </c>
      <c r="B13" s="625"/>
      <c r="C13" s="639"/>
      <c r="D13" s="638"/>
    </row>
    <row r="14" spans="1:4" ht="20.100000000000001" customHeight="1" x14ac:dyDescent="0.25">
      <c r="A14" s="624" t="s">
        <v>271</v>
      </c>
      <c r="B14" s="625"/>
      <c r="C14" s="639"/>
      <c r="D14" s="638"/>
    </row>
    <row r="15" spans="1:4" ht="20.100000000000001" customHeight="1" x14ac:dyDescent="0.25">
      <c r="A15" s="624" t="s">
        <v>272</v>
      </c>
      <c r="B15" s="625"/>
      <c r="C15" s="639"/>
      <c r="D15" s="638"/>
    </row>
    <row r="16" spans="1:4" ht="20.100000000000001" customHeight="1" x14ac:dyDescent="0.25">
      <c r="A16" s="624" t="s">
        <v>273</v>
      </c>
      <c r="B16" s="625"/>
      <c r="C16" s="639"/>
      <c r="D16" s="638"/>
    </row>
    <row r="17" spans="1:4" ht="20.100000000000001" customHeight="1" x14ac:dyDescent="0.25">
      <c r="A17" s="624" t="s">
        <v>274</v>
      </c>
      <c r="B17" s="625"/>
      <c r="C17" s="639"/>
      <c r="D17" s="638"/>
    </row>
    <row r="18" spans="1:4" ht="20.100000000000001" customHeight="1" x14ac:dyDescent="0.25">
      <c r="A18" s="624" t="s">
        <v>275</v>
      </c>
      <c r="B18" s="625"/>
      <c r="C18" s="639"/>
      <c r="D18" s="638"/>
    </row>
    <row r="19" spans="1:4" ht="20.100000000000001" customHeight="1" x14ac:dyDescent="0.25">
      <c r="A19" s="624" t="s">
        <v>276</v>
      </c>
      <c r="B19" s="625"/>
      <c r="C19" s="639"/>
      <c r="D19" s="638"/>
    </row>
    <row r="20" spans="1:4" ht="20.100000000000001" customHeight="1" x14ac:dyDescent="0.25">
      <c r="A20" s="624" t="s">
        <v>277</v>
      </c>
      <c r="B20" s="625"/>
      <c r="C20" s="639"/>
      <c r="D20" s="638"/>
    </row>
    <row r="21" spans="1:4" ht="20.100000000000001" customHeight="1" x14ac:dyDescent="0.25">
      <c r="A21" s="624" t="s">
        <v>278</v>
      </c>
      <c r="B21" s="625"/>
      <c r="C21" s="639"/>
      <c r="D21" s="638"/>
    </row>
    <row r="22" spans="1:4" ht="20.100000000000001" customHeight="1" x14ac:dyDescent="0.25">
      <c r="A22" s="624" t="s">
        <v>279</v>
      </c>
      <c r="B22" s="625"/>
      <c r="C22" s="639"/>
      <c r="D22" s="638"/>
    </row>
    <row r="23" spans="1:4" ht="20.100000000000001" customHeight="1" x14ac:dyDescent="0.25">
      <c r="A23" s="624" t="s">
        <v>280</v>
      </c>
      <c r="B23" s="625"/>
      <c r="C23" s="639"/>
      <c r="D23" s="638"/>
    </row>
    <row r="24" spans="1:4" ht="20.100000000000001" customHeight="1" x14ac:dyDescent="0.25">
      <c r="A24" s="624" t="s">
        <v>281</v>
      </c>
      <c r="B24" s="625"/>
      <c r="C24" s="639"/>
      <c r="D24" s="638"/>
    </row>
    <row r="25" spans="1:4" ht="20.100000000000001" customHeight="1" x14ac:dyDescent="0.25">
      <c r="A25" s="624" t="s">
        <v>282</v>
      </c>
      <c r="B25" s="625"/>
      <c r="C25" s="639"/>
      <c r="D25" s="638"/>
    </row>
    <row r="26" spans="1:4" ht="20.100000000000001" customHeight="1" x14ac:dyDescent="0.25">
      <c r="A26" s="624" t="s">
        <v>283</v>
      </c>
      <c r="B26" s="625"/>
      <c r="C26" s="639"/>
      <c r="D26" s="638"/>
    </row>
    <row r="27" spans="1:4" ht="20.100000000000001" customHeight="1" thickBot="1" x14ac:dyDescent="0.3">
      <c r="A27" s="626" t="s">
        <v>284</v>
      </c>
      <c r="B27" s="627"/>
      <c r="C27" s="640"/>
      <c r="D27" s="638"/>
    </row>
    <row r="28" spans="1:4" ht="7.5" customHeight="1" x14ac:dyDescent="0.25">
      <c r="A28" s="628"/>
      <c r="B28" s="391"/>
      <c r="C28" s="641"/>
      <c r="D28" s="638"/>
    </row>
    <row r="29" spans="1:4" ht="20.100000000000001" customHeight="1" thickBot="1" x14ac:dyDescent="0.3">
      <c r="A29" s="629" t="s">
        <v>247</v>
      </c>
      <c r="B29" s="394"/>
      <c r="C29" s="642"/>
      <c r="D29" s="638"/>
    </row>
    <row r="30" spans="1:4" ht="20.100000000000001" customHeight="1" x14ac:dyDescent="0.25">
      <c r="A30" s="622" t="s">
        <v>266</v>
      </c>
      <c r="B30" s="623"/>
      <c r="C30" s="637">
        <f>SUM(B31:B37)</f>
        <v>128533</v>
      </c>
      <c r="D30" s="638"/>
    </row>
    <row r="31" spans="1:4" x14ac:dyDescent="0.25">
      <c r="A31" s="624" t="s">
        <v>285</v>
      </c>
      <c r="B31" s="625">
        <v>128533</v>
      </c>
      <c r="C31" s="639"/>
      <c r="D31" s="638" t="str">
        <f>IF(B31&lt;&gt;'ETCA-I-02'!C55,"ERROR!!!!! EL MONTO NO COINCIDE CON LO REPORTADO EN EL FORMATO ETCA-I-02, EN EL MISMO RUBRO","")</f>
        <v/>
      </c>
    </row>
    <row r="32" spans="1:4" ht="20.100000000000001" customHeight="1" x14ac:dyDescent="0.25">
      <c r="A32" s="624" t="s">
        <v>46</v>
      </c>
      <c r="B32" s="625"/>
      <c r="C32" s="639"/>
      <c r="D32" s="638"/>
    </row>
    <row r="33" spans="1:4" ht="20.100000000000001" customHeight="1" x14ac:dyDescent="0.25">
      <c r="A33" s="624" t="s">
        <v>286</v>
      </c>
      <c r="B33" s="625"/>
      <c r="C33" s="639"/>
      <c r="D33" s="638"/>
    </row>
    <row r="34" spans="1:4" ht="25.5" customHeight="1" x14ac:dyDescent="0.25">
      <c r="A34" s="624" t="s">
        <v>287</v>
      </c>
      <c r="B34" s="625"/>
      <c r="C34" s="639"/>
      <c r="D34" s="638"/>
    </row>
    <row r="35" spans="1:4" ht="20.100000000000001" customHeight="1" x14ac:dyDescent="0.25">
      <c r="A35" s="624" t="s">
        <v>288</v>
      </c>
      <c r="B35" s="625"/>
      <c r="C35" s="639"/>
      <c r="D35" s="638"/>
    </row>
    <row r="36" spans="1:4" ht="20.100000000000001" customHeight="1" x14ac:dyDescent="0.25">
      <c r="A36" s="624" t="s">
        <v>289</v>
      </c>
      <c r="B36" s="625"/>
      <c r="C36" s="639"/>
      <c r="D36" s="638"/>
    </row>
    <row r="37" spans="1:4" ht="20.100000000000001" customHeight="1" x14ac:dyDescent="0.25">
      <c r="A37" s="630" t="s">
        <v>290</v>
      </c>
      <c r="B37" s="625"/>
      <c r="C37" s="639"/>
      <c r="D37" s="638"/>
    </row>
    <row r="38" spans="1:4" ht="20.100000000000001" customHeight="1" thickBot="1" x14ac:dyDescent="0.3">
      <c r="A38" s="631"/>
      <c r="B38" s="632"/>
      <c r="C38" s="640"/>
      <c r="D38" s="638"/>
    </row>
    <row r="39" spans="1:4" ht="26.25" customHeight="1" thickBot="1" x14ac:dyDescent="0.3">
      <c r="A39" s="626" t="s">
        <v>291</v>
      </c>
      <c r="B39" s="632"/>
      <c r="C39" s="643">
        <f>C7-C10+C30</f>
        <v>3477282</v>
      </c>
      <c r="D39" s="638" t="str">
        <f>IF(C39&lt;&gt;'ETCA-I-02'!C64,"ERROR!!!!! EL MONTO NO COINCIDE CON LO REPORTADO EN EL FORMATO ETCA-I-02, EN EL MISMO RUBRO","")</f>
        <v/>
      </c>
    </row>
    <row r="42" spans="1:4" x14ac:dyDescent="0.3">
      <c r="A42" s="74" t="s">
        <v>745</v>
      </c>
      <c r="B42" s="74" t="s">
        <v>747</v>
      </c>
      <c r="C42" s="168"/>
      <c r="D42" s="168"/>
    </row>
    <row r="43" spans="1:4" x14ac:dyDescent="0.3">
      <c r="A43" s="74" t="s">
        <v>746</v>
      </c>
      <c r="B43" s="74" t="s">
        <v>757</v>
      </c>
      <c r="C43" s="168"/>
      <c r="D43" s="168"/>
    </row>
  </sheetData>
  <sheetProtection algorithmName="SHA-512" hashValue="iiZBTEcHeqSE6xK0aXYI7B3jq/z1dnAo7245QxKCTvvxosVymuy3qPwsA7wuXT8XhTKGbj7vvvOHPMxeg/tHWw==" saltValue="VsuhLWvxaX9997fdcTxlTA==" spinCount="100000" sheet="1" objects="1" scenarios="1"/>
  <mergeCells count="4">
    <mergeCell ref="A1:C1"/>
    <mergeCell ref="A2:C2"/>
    <mergeCell ref="A3:C3"/>
    <mergeCell ref="A4:C4"/>
  </mergeCells>
  <printOptions horizontalCentered="1"/>
  <pageMargins left="0.39370078740157483" right="0.39370078740157483" top="0.74803149606299213" bottom="0.74803149606299213" header="0.31496062992125984" footer="0.31496062992125984"/>
  <pageSetup scale="82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I170"/>
  <sheetViews>
    <sheetView view="pageBreakPreview" topLeftCell="A160" zoomScaleNormal="112" zoomScaleSheetLayoutView="100" workbookViewId="0">
      <selection activeCell="H174" sqref="H174"/>
    </sheetView>
  </sheetViews>
  <sheetFormatPr baseColWidth="10" defaultColWidth="11.42578125" defaultRowHeight="16.5" x14ac:dyDescent="0.3"/>
  <cols>
    <col min="1" max="1" width="10.42578125" style="23" customWidth="1"/>
    <col min="2" max="2" width="39.7109375" style="6" customWidth="1"/>
    <col min="3" max="7" width="12.7109375" style="6" customWidth="1"/>
    <col min="8" max="8" width="11.7109375" style="6" customWidth="1"/>
    <col min="9" max="9" width="9.42578125" style="6" customWidth="1"/>
    <col min="10" max="16384" width="11.42578125" style="3"/>
  </cols>
  <sheetData>
    <row r="1" spans="1:9" s="6" customFormat="1" x14ac:dyDescent="0.25">
      <c r="A1" s="840" t="s">
        <v>161</v>
      </c>
      <c r="B1" s="840"/>
      <c r="C1" s="840"/>
      <c r="D1" s="840"/>
      <c r="E1" s="840"/>
      <c r="F1" s="840"/>
      <c r="G1" s="840"/>
      <c r="H1" s="840"/>
      <c r="I1" s="840"/>
    </row>
    <row r="2" spans="1:9" s="19" customFormat="1" ht="15.75" x14ac:dyDescent="0.25">
      <c r="A2" s="840" t="s">
        <v>153</v>
      </c>
      <c r="B2" s="840"/>
      <c r="C2" s="840"/>
      <c r="D2" s="840"/>
      <c r="E2" s="840"/>
      <c r="F2" s="840"/>
      <c r="G2" s="840"/>
      <c r="H2" s="840"/>
      <c r="I2" s="840"/>
    </row>
    <row r="3" spans="1:9" s="19" customFormat="1" ht="15.75" x14ac:dyDescent="0.25">
      <c r="A3" s="840" t="s">
        <v>162</v>
      </c>
      <c r="B3" s="840"/>
      <c r="C3" s="840"/>
      <c r="D3" s="840"/>
      <c r="E3" s="840"/>
      <c r="F3" s="840"/>
      <c r="G3" s="840"/>
      <c r="H3" s="840"/>
      <c r="I3" s="840"/>
    </row>
    <row r="4" spans="1:9" s="19" customFormat="1" x14ac:dyDescent="0.25">
      <c r="A4" s="841" t="s">
        <v>617</v>
      </c>
      <c r="B4" s="841"/>
      <c r="C4" s="841"/>
      <c r="D4" s="841"/>
      <c r="E4" s="841"/>
      <c r="F4" s="841"/>
      <c r="G4" s="841"/>
      <c r="H4" s="841"/>
      <c r="I4" s="841"/>
    </row>
    <row r="5" spans="1:9" s="19" customFormat="1" x14ac:dyDescent="0.25">
      <c r="A5" s="841" t="s">
        <v>610</v>
      </c>
      <c r="B5" s="841"/>
      <c r="C5" s="841"/>
      <c r="D5" s="841"/>
      <c r="E5" s="841"/>
      <c r="F5" s="841"/>
      <c r="G5" s="841"/>
      <c r="H5" s="841"/>
      <c r="I5" s="841"/>
    </row>
    <row r="6" spans="1:9" s="20" customFormat="1" ht="17.25" thickBot="1" x14ac:dyDescent="0.3">
      <c r="A6" s="65"/>
      <c r="B6" s="65"/>
      <c r="C6" s="834" t="s">
        <v>118</v>
      </c>
      <c r="D6" s="834"/>
      <c r="E6" s="834"/>
      <c r="F6" s="65"/>
      <c r="G6" s="4" t="s">
        <v>501</v>
      </c>
      <c r="H6" s="835" t="s">
        <v>737</v>
      </c>
      <c r="I6" s="835"/>
    </row>
    <row r="7" spans="1:9" ht="38.25" customHeight="1" x14ac:dyDescent="0.3">
      <c r="A7" s="836" t="s">
        <v>595</v>
      </c>
      <c r="B7" s="837"/>
      <c r="C7" s="286" t="s">
        <v>222</v>
      </c>
      <c r="D7" s="286" t="s">
        <v>154</v>
      </c>
      <c r="E7" s="286" t="s">
        <v>223</v>
      </c>
      <c r="F7" s="287" t="s">
        <v>443</v>
      </c>
      <c r="G7" s="287" t="s">
        <v>444</v>
      </c>
      <c r="H7" s="286" t="s">
        <v>328</v>
      </c>
      <c r="I7" s="288" t="s">
        <v>224</v>
      </c>
    </row>
    <row r="8" spans="1:9" ht="18" customHeight="1" thickBot="1" x14ac:dyDescent="0.35">
      <c r="A8" s="838"/>
      <c r="B8" s="839"/>
      <c r="C8" s="442" t="s">
        <v>205</v>
      </c>
      <c r="D8" s="442" t="s">
        <v>206</v>
      </c>
      <c r="E8" s="442" t="s">
        <v>155</v>
      </c>
      <c r="F8" s="512" t="s">
        <v>207</v>
      </c>
      <c r="G8" s="512" t="s">
        <v>208</v>
      </c>
      <c r="H8" s="442" t="s">
        <v>470</v>
      </c>
      <c r="I8" s="443" t="s">
        <v>471</v>
      </c>
    </row>
    <row r="9" spans="1:9" ht="6" customHeight="1" x14ac:dyDescent="0.3">
      <c r="A9" s="509"/>
      <c r="B9" s="702"/>
      <c r="C9" s="510"/>
      <c r="D9" s="510"/>
      <c r="E9" s="510"/>
      <c r="F9" s="510"/>
      <c r="G9" s="510"/>
      <c r="H9" s="510"/>
      <c r="I9" s="511"/>
    </row>
    <row r="10" spans="1:9" ht="20.100000000000001" customHeight="1" x14ac:dyDescent="0.3">
      <c r="A10" s="695">
        <v>1000</v>
      </c>
      <c r="B10" s="715" t="s">
        <v>163</v>
      </c>
      <c r="C10" s="696">
        <f>+C11+C23+C33+C36</f>
        <v>13167910.220000001</v>
      </c>
      <c r="D10" s="696">
        <f>+D11+D23+D33+D36</f>
        <v>0</v>
      </c>
      <c r="E10" s="696">
        <f t="shared" ref="E10:F10" si="0">+E11+E23+E33+E36</f>
        <v>13167910.220000001</v>
      </c>
      <c r="F10" s="696">
        <f t="shared" si="0"/>
        <v>2561263.9400000004</v>
      </c>
      <c r="G10" s="696">
        <f>+G11+G23+G33+G36</f>
        <v>2561263.54</v>
      </c>
      <c r="H10" s="696">
        <f>+H11+H23+H33+H36</f>
        <v>10606646.280000001</v>
      </c>
      <c r="I10" s="696">
        <f>+I11+I23+I33+I36</f>
        <v>0.93340424897236707</v>
      </c>
    </row>
    <row r="11" spans="1:9" s="24" customFormat="1" ht="17.25" customHeight="1" x14ac:dyDescent="0.2">
      <c r="A11" s="716">
        <v>1100</v>
      </c>
      <c r="B11" s="717" t="s">
        <v>164</v>
      </c>
      <c r="C11" s="718">
        <f>+C13+C16</f>
        <v>11130263.66</v>
      </c>
      <c r="D11" s="718">
        <f>+D13+D16</f>
        <v>-7810</v>
      </c>
      <c r="E11" s="718">
        <f>+C11+D11</f>
        <v>11122453.66</v>
      </c>
      <c r="F11" s="718">
        <f>+F13+F16</f>
        <v>2446415.08</v>
      </c>
      <c r="G11" s="718">
        <f>+G13+G16</f>
        <v>2446414.65</v>
      </c>
      <c r="H11" s="718">
        <f>+H13+H16</f>
        <v>8676038.5800000001</v>
      </c>
      <c r="I11" s="718">
        <f>+I13+I16</f>
        <v>0.50087237745436275</v>
      </c>
    </row>
    <row r="12" spans="1:9" s="24" customFormat="1" ht="17.25" customHeight="1" x14ac:dyDescent="0.2">
      <c r="A12" s="719">
        <v>113</v>
      </c>
      <c r="B12" s="717" t="s">
        <v>165</v>
      </c>
      <c r="C12" s="720"/>
      <c r="D12" s="720"/>
      <c r="E12" s="720"/>
      <c r="F12" s="720"/>
      <c r="G12" s="720"/>
      <c r="H12" s="720"/>
      <c r="I12" s="721"/>
    </row>
    <row r="13" spans="1:9" s="24" customFormat="1" ht="17.25" customHeight="1" x14ac:dyDescent="0.2">
      <c r="A13" s="712">
        <v>11301</v>
      </c>
      <c r="B13" s="717" t="s">
        <v>166</v>
      </c>
      <c r="C13" s="720">
        <v>10917062.779999999</v>
      </c>
      <c r="D13" s="720">
        <v>-13710</v>
      </c>
      <c r="E13" s="720">
        <f>+C13+D13</f>
        <v>10903352.779999999</v>
      </c>
      <c r="F13" s="720">
        <v>2384591.4300000002</v>
      </c>
      <c r="G13" s="720">
        <v>2384591</v>
      </c>
      <c r="H13" s="720">
        <f>+E13-F13</f>
        <v>8518761.3499999996</v>
      </c>
      <c r="I13" s="721">
        <f>+F13/E13</f>
        <v>0.21870258425225422</v>
      </c>
    </row>
    <row r="14" spans="1:9" s="24" customFormat="1" ht="17.25" customHeight="1" x14ac:dyDescent="0.2">
      <c r="A14" s="712">
        <v>11306</v>
      </c>
      <c r="B14" s="717" t="s">
        <v>167</v>
      </c>
      <c r="C14" s="720"/>
      <c r="D14" s="720"/>
      <c r="E14" s="720"/>
      <c r="F14" s="720"/>
      <c r="G14" s="720"/>
      <c r="H14" s="720"/>
      <c r="I14" s="721"/>
    </row>
    <row r="15" spans="1:9" s="24" customFormat="1" ht="17.25" customHeight="1" x14ac:dyDescent="0.2">
      <c r="A15" s="712">
        <v>11307</v>
      </c>
      <c r="B15" s="717" t="s">
        <v>168</v>
      </c>
      <c r="C15" s="720"/>
      <c r="D15" s="720"/>
      <c r="E15" s="720"/>
      <c r="F15" s="720"/>
      <c r="G15" s="720"/>
      <c r="H15" s="720"/>
      <c r="I15" s="721"/>
    </row>
    <row r="16" spans="1:9" s="24" customFormat="1" ht="17.25" customHeight="1" x14ac:dyDescent="0.2">
      <c r="A16" s="712">
        <v>11308</v>
      </c>
      <c r="B16" s="717" t="s">
        <v>618</v>
      </c>
      <c r="C16" s="720">
        <v>213200.88</v>
      </c>
      <c r="D16" s="720">
        <v>5900</v>
      </c>
      <c r="E16" s="720">
        <f>+C16+D16</f>
        <v>219100.88</v>
      </c>
      <c r="F16" s="720">
        <v>61823.65</v>
      </c>
      <c r="G16" s="720">
        <v>61823.65</v>
      </c>
      <c r="H16" s="720">
        <f>+E16-F16</f>
        <v>157277.23000000001</v>
      </c>
      <c r="I16" s="721">
        <f>+F16/E16</f>
        <v>0.28216979320210855</v>
      </c>
    </row>
    <row r="17" spans="1:9" s="24" customFormat="1" ht="17.25" customHeight="1" x14ac:dyDescent="0.2">
      <c r="A17" s="712">
        <v>11309</v>
      </c>
      <c r="B17" s="717" t="s">
        <v>169</v>
      </c>
      <c r="C17" s="720"/>
      <c r="D17" s="720"/>
      <c r="E17" s="720"/>
      <c r="F17" s="720"/>
      <c r="G17" s="720"/>
      <c r="H17" s="720"/>
      <c r="I17" s="721"/>
    </row>
    <row r="18" spans="1:9" s="24" customFormat="1" ht="17.25" customHeight="1" x14ac:dyDescent="0.2">
      <c r="A18" s="712">
        <v>11310</v>
      </c>
      <c r="B18" s="717" t="s">
        <v>170</v>
      </c>
      <c r="C18" s="720"/>
      <c r="D18" s="720"/>
      <c r="E18" s="720"/>
      <c r="F18" s="720"/>
      <c r="G18" s="720"/>
      <c r="H18" s="720"/>
      <c r="I18" s="721"/>
    </row>
    <row r="19" spans="1:9" s="24" customFormat="1" ht="17.25" customHeight="1" x14ac:dyDescent="0.2">
      <c r="A19" s="719">
        <v>121</v>
      </c>
      <c r="B19" s="717" t="s">
        <v>171</v>
      </c>
      <c r="C19" s="720"/>
      <c r="D19" s="720"/>
      <c r="E19" s="720"/>
      <c r="F19" s="720"/>
      <c r="G19" s="720"/>
      <c r="H19" s="720"/>
      <c r="I19" s="721"/>
    </row>
    <row r="20" spans="1:9" s="24" customFormat="1" ht="17.25" customHeight="1" x14ac:dyDescent="0.2">
      <c r="A20" s="712">
        <v>12101</v>
      </c>
      <c r="B20" s="717" t="s">
        <v>172</v>
      </c>
      <c r="C20" s="720"/>
      <c r="D20" s="720"/>
      <c r="E20" s="720"/>
      <c r="F20" s="720"/>
      <c r="G20" s="720"/>
      <c r="H20" s="720"/>
      <c r="I20" s="721"/>
    </row>
    <row r="21" spans="1:9" s="24" customFormat="1" ht="17.25" customHeight="1" x14ac:dyDescent="0.2">
      <c r="A21" s="719">
        <v>122</v>
      </c>
      <c r="B21" s="717" t="s">
        <v>173</v>
      </c>
      <c r="C21" s="720"/>
      <c r="D21" s="720"/>
      <c r="E21" s="720"/>
      <c r="F21" s="720"/>
      <c r="G21" s="720"/>
      <c r="H21" s="720"/>
      <c r="I21" s="721"/>
    </row>
    <row r="22" spans="1:9" s="24" customFormat="1" ht="17.25" customHeight="1" x14ac:dyDescent="0.2">
      <c r="A22" s="712">
        <v>12201</v>
      </c>
      <c r="B22" s="717" t="s">
        <v>173</v>
      </c>
      <c r="C22" s="720"/>
      <c r="D22" s="720"/>
      <c r="E22" s="720"/>
      <c r="F22" s="720"/>
      <c r="G22" s="720"/>
      <c r="H22" s="720"/>
      <c r="I22" s="721"/>
    </row>
    <row r="23" spans="1:9" s="24" customFormat="1" ht="17.25" customHeight="1" x14ac:dyDescent="0.2">
      <c r="A23" s="716">
        <v>1300</v>
      </c>
      <c r="B23" s="717" t="s">
        <v>174</v>
      </c>
      <c r="C23" s="720">
        <f t="shared" ref="C23:I23" si="1">+C27+C28</f>
        <v>1541304.6600000001</v>
      </c>
      <c r="D23" s="720">
        <f t="shared" si="1"/>
        <v>-22755</v>
      </c>
      <c r="E23" s="720">
        <f t="shared" si="1"/>
        <v>1518549.6600000001</v>
      </c>
      <c r="F23" s="720">
        <f t="shared" si="1"/>
        <v>5808.3700000000008</v>
      </c>
      <c r="G23" s="720">
        <f t="shared" si="1"/>
        <v>5808.3700000000008</v>
      </c>
      <c r="H23" s="720">
        <f t="shared" si="1"/>
        <v>1512741.29</v>
      </c>
      <c r="I23" s="720">
        <f t="shared" si="1"/>
        <v>6.9687327103117912E-3</v>
      </c>
    </row>
    <row r="24" spans="1:9" s="24" customFormat="1" ht="17.25" customHeight="1" x14ac:dyDescent="0.2">
      <c r="A24" s="719">
        <v>131</v>
      </c>
      <c r="B24" s="717" t="s">
        <v>175</v>
      </c>
      <c r="C24" s="720"/>
      <c r="D24" s="720"/>
      <c r="E24" s="720"/>
      <c r="F24" s="720"/>
      <c r="G24" s="720"/>
      <c r="H24" s="720"/>
      <c r="I24" s="721"/>
    </row>
    <row r="25" spans="1:9" s="24" customFormat="1" ht="29.25" customHeight="1" x14ac:dyDescent="0.2">
      <c r="A25" s="712">
        <v>13101</v>
      </c>
      <c r="B25" s="717" t="s">
        <v>176</v>
      </c>
      <c r="C25" s="720"/>
      <c r="D25" s="720"/>
      <c r="E25" s="720"/>
      <c r="F25" s="720"/>
      <c r="G25" s="720"/>
      <c r="H25" s="720"/>
      <c r="I25" s="721"/>
    </row>
    <row r="26" spans="1:9" s="24" customFormat="1" ht="17.25" customHeight="1" x14ac:dyDescent="0.2">
      <c r="A26" s="719">
        <v>132</v>
      </c>
      <c r="B26" s="717" t="s">
        <v>177</v>
      </c>
      <c r="C26" s="720"/>
      <c r="D26" s="720"/>
      <c r="E26" s="720"/>
      <c r="F26" s="720"/>
      <c r="G26" s="720"/>
      <c r="H26" s="720"/>
      <c r="I26" s="721"/>
    </row>
    <row r="27" spans="1:9" s="24" customFormat="1" ht="17.25" customHeight="1" x14ac:dyDescent="0.2">
      <c r="A27" s="712">
        <v>13201</v>
      </c>
      <c r="B27" s="717" t="s">
        <v>178</v>
      </c>
      <c r="C27" s="720">
        <v>452632.35</v>
      </c>
      <c r="D27" s="720">
        <v>-200</v>
      </c>
      <c r="E27" s="720">
        <f>+C27+D27</f>
        <v>452432.35</v>
      </c>
      <c r="F27" s="720">
        <v>1195.1500000000001</v>
      </c>
      <c r="G27" s="720">
        <v>1195.1500000000001</v>
      </c>
      <c r="H27" s="720">
        <f>+E27-F27</f>
        <v>451237.19999999995</v>
      </c>
      <c r="I27" s="721">
        <f>+F27/E27</f>
        <v>2.6416103976649773E-3</v>
      </c>
    </row>
    <row r="28" spans="1:9" s="24" customFormat="1" ht="17.25" customHeight="1" x14ac:dyDescent="0.2">
      <c r="A28" s="712">
        <v>13202</v>
      </c>
      <c r="B28" s="717" t="s">
        <v>179</v>
      </c>
      <c r="C28" s="720">
        <v>1088672.31</v>
      </c>
      <c r="D28" s="720">
        <v>-22555</v>
      </c>
      <c r="E28" s="720">
        <f>+C28+D28</f>
        <v>1066117.31</v>
      </c>
      <c r="F28" s="720">
        <v>4613.22</v>
      </c>
      <c r="G28" s="720">
        <v>4613.22</v>
      </c>
      <c r="H28" s="720">
        <f>+E28-F28</f>
        <v>1061504.0900000001</v>
      </c>
      <c r="I28" s="721">
        <f>+F28/E28</f>
        <v>4.3271223126468139E-3</v>
      </c>
    </row>
    <row r="29" spans="1:9" s="24" customFormat="1" ht="17.25" customHeight="1" x14ac:dyDescent="0.2">
      <c r="A29" s="712">
        <v>13203</v>
      </c>
      <c r="B29" s="717" t="s">
        <v>180</v>
      </c>
      <c r="C29" s="720"/>
      <c r="D29" s="720"/>
      <c r="E29" s="720"/>
      <c r="F29" s="720"/>
      <c r="G29" s="720"/>
      <c r="H29" s="720"/>
      <c r="I29" s="721"/>
    </row>
    <row r="30" spans="1:9" s="24" customFormat="1" ht="17.25" customHeight="1" x14ac:dyDescent="0.2">
      <c r="A30" s="712">
        <v>13204</v>
      </c>
      <c r="B30" s="717" t="s">
        <v>181</v>
      </c>
      <c r="C30" s="720"/>
      <c r="D30" s="720"/>
      <c r="E30" s="720"/>
      <c r="F30" s="720"/>
      <c r="G30" s="720"/>
      <c r="H30" s="720"/>
      <c r="I30" s="721"/>
    </row>
    <row r="31" spans="1:9" s="24" customFormat="1" ht="17.25" customHeight="1" x14ac:dyDescent="0.2">
      <c r="A31" s="719">
        <v>134</v>
      </c>
      <c r="B31" s="717" t="s">
        <v>182</v>
      </c>
      <c r="C31" s="720"/>
      <c r="D31" s="720"/>
      <c r="E31" s="720"/>
      <c r="F31" s="720"/>
      <c r="G31" s="720"/>
      <c r="H31" s="720"/>
      <c r="I31" s="722"/>
    </row>
    <row r="32" spans="1:9" s="24" customFormat="1" ht="17.25" customHeight="1" x14ac:dyDescent="0.2">
      <c r="A32" s="712">
        <v>13403</v>
      </c>
      <c r="B32" s="717" t="s">
        <v>183</v>
      </c>
      <c r="C32" s="720"/>
      <c r="D32" s="720"/>
      <c r="E32" s="720"/>
      <c r="F32" s="720"/>
      <c r="G32" s="720"/>
      <c r="H32" s="720"/>
      <c r="I32" s="722"/>
    </row>
    <row r="33" spans="1:9" s="24" customFormat="1" ht="17.25" customHeight="1" x14ac:dyDescent="0.2">
      <c r="A33" s="712">
        <v>1400</v>
      </c>
      <c r="B33" s="717" t="s">
        <v>517</v>
      </c>
      <c r="C33" s="720">
        <f t="shared" ref="C33:I33" si="2">+C35</f>
        <v>378079.23</v>
      </c>
      <c r="D33" s="720">
        <f t="shared" si="2"/>
        <v>30565</v>
      </c>
      <c r="E33" s="720">
        <f t="shared" si="2"/>
        <v>408644.23</v>
      </c>
      <c r="F33" s="720">
        <f t="shared" si="2"/>
        <v>82623.789999999994</v>
      </c>
      <c r="G33" s="720">
        <f t="shared" si="2"/>
        <v>82623.789999999994</v>
      </c>
      <c r="H33" s="720">
        <f t="shared" si="2"/>
        <v>326020.44</v>
      </c>
      <c r="I33" s="720">
        <f t="shared" si="2"/>
        <v>0.20219003214605524</v>
      </c>
    </row>
    <row r="34" spans="1:9" s="24" customFormat="1" ht="17.25" customHeight="1" x14ac:dyDescent="0.2">
      <c r="A34" s="712">
        <v>144</v>
      </c>
      <c r="B34" s="717"/>
      <c r="C34" s="720"/>
      <c r="D34" s="720"/>
      <c r="E34" s="720"/>
      <c r="F34" s="720"/>
      <c r="G34" s="720"/>
      <c r="H34" s="720"/>
      <c r="I34" s="722"/>
    </row>
    <row r="35" spans="1:9" s="24" customFormat="1" ht="17.25" customHeight="1" x14ac:dyDescent="0.2">
      <c r="A35" s="712">
        <v>14404</v>
      </c>
      <c r="B35" s="717" t="s">
        <v>619</v>
      </c>
      <c r="C35" s="720">
        <v>378079.23</v>
      </c>
      <c r="D35" s="720">
        <f>31337-772</f>
        <v>30565</v>
      </c>
      <c r="E35" s="720">
        <f>+C35+D35</f>
        <v>408644.23</v>
      </c>
      <c r="F35" s="720">
        <v>82623.789999999994</v>
      </c>
      <c r="G35" s="720">
        <v>82623.789999999994</v>
      </c>
      <c r="H35" s="720">
        <f>+E35-F35</f>
        <v>326020.44</v>
      </c>
      <c r="I35" s="721">
        <f>+F35/E35</f>
        <v>0.20219003214605524</v>
      </c>
    </row>
    <row r="36" spans="1:9" s="24" customFormat="1" ht="17.25" customHeight="1" x14ac:dyDescent="0.2">
      <c r="A36" s="712">
        <v>1500</v>
      </c>
      <c r="B36" s="717" t="s">
        <v>620</v>
      </c>
      <c r="C36" s="720">
        <f>+C38</f>
        <v>118262.67</v>
      </c>
      <c r="D36" s="720"/>
      <c r="E36" s="720">
        <f>+C36+D36</f>
        <v>118262.67</v>
      </c>
      <c r="F36" s="720">
        <f>+F38</f>
        <v>26416.7</v>
      </c>
      <c r="G36" s="720">
        <f>+G38</f>
        <v>26416.73</v>
      </c>
      <c r="H36" s="720">
        <f>+H38</f>
        <v>91845.97</v>
      </c>
      <c r="I36" s="720">
        <f>+I38</f>
        <v>0.22337310666163721</v>
      </c>
    </row>
    <row r="37" spans="1:9" s="24" customFormat="1" ht="17.25" customHeight="1" x14ac:dyDescent="0.2">
      <c r="A37" s="712">
        <v>154</v>
      </c>
      <c r="B37" s="717"/>
      <c r="C37" s="720"/>
      <c r="D37" s="720"/>
      <c r="E37" s="720"/>
      <c r="F37" s="720"/>
      <c r="G37" s="720"/>
      <c r="H37" s="720"/>
      <c r="I37" s="722"/>
    </row>
    <row r="38" spans="1:9" s="24" customFormat="1" ht="17.25" customHeight="1" x14ac:dyDescent="0.2">
      <c r="A38" s="712">
        <v>15402</v>
      </c>
      <c r="B38" s="717" t="s">
        <v>621</v>
      </c>
      <c r="C38" s="720">
        <v>118262.67</v>
      </c>
      <c r="D38" s="720"/>
      <c r="E38" s="720">
        <f>+C38+D38</f>
        <v>118262.67</v>
      </c>
      <c r="F38" s="720">
        <v>26416.7</v>
      </c>
      <c r="G38" s="720">
        <v>26416.73</v>
      </c>
      <c r="H38" s="720">
        <f>+E38-F38</f>
        <v>91845.97</v>
      </c>
      <c r="I38" s="721">
        <f>+F38/E38</f>
        <v>0.22337310666163721</v>
      </c>
    </row>
    <row r="39" spans="1:9" s="24" customFormat="1" ht="17.25" customHeight="1" x14ac:dyDescent="0.2">
      <c r="A39" s="723">
        <v>2000</v>
      </c>
      <c r="B39" s="715" t="s">
        <v>622</v>
      </c>
      <c r="C39" s="696">
        <f>+C40+C53+C56+C64+C67+C72+C61</f>
        <v>469634.29</v>
      </c>
      <c r="D39" s="696">
        <f t="shared" ref="D39:E39" si="3">+D40+D53+D56+D64+D67+D72+D61</f>
        <v>-1926.0000000000146</v>
      </c>
      <c r="E39" s="696">
        <f t="shared" si="3"/>
        <v>467708.28999999992</v>
      </c>
      <c r="F39" s="696">
        <f>+F40+F53+F56+F64+F67+F72</f>
        <v>167424.40000000002</v>
      </c>
      <c r="G39" s="696">
        <f>+G40+G53+G56+G64+G67+G72</f>
        <v>167424.40000000002</v>
      </c>
      <c r="H39" s="696">
        <f>+H40+H53+H56+H64+H67+H72+H61</f>
        <v>300283.89</v>
      </c>
      <c r="I39" s="696">
        <f>+I40+I53+I56+I64+I67+I72+I61</f>
        <v>6.8779220054204764</v>
      </c>
    </row>
    <row r="40" spans="1:9" s="24" customFormat="1" ht="17.25" customHeight="1" x14ac:dyDescent="0.2">
      <c r="A40" s="712">
        <v>2100</v>
      </c>
      <c r="B40" s="717" t="s">
        <v>623</v>
      </c>
      <c r="C40" s="720">
        <f>+C42+C44+C46+C48+C50+C52</f>
        <v>65000</v>
      </c>
      <c r="D40" s="720">
        <f t="shared" ref="D40:I40" si="4">+D42+D44+D46+D48+D50+D52</f>
        <v>107694.68</v>
      </c>
      <c r="E40" s="720">
        <f t="shared" si="4"/>
        <v>172694.68</v>
      </c>
      <c r="F40" s="720">
        <f t="shared" ref="F40" si="5">+F42+F44+F46+F48+F50+F52</f>
        <v>123374.16</v>
      </c>
      <c r="G40" s="720">
        <f t="shared" si="4"/>
        <v>123374.16</v>
      </c>
      <c r="H40" s="720">
        <f t="shared" si="4"/>
        <v>49320.51999999999</v>
      </c>
      <c r="I40" s="720">
        <f t="shared" si="4"/>
        <v>4.5439803835011263</v>
      </c>
    </row>
    <row r="41" spans="1:9" s="24" customFormat="1" ht="17.25" customHeight="1" x14ac:dyDescent="0.2">
      <c r="A41" s="712">
        <v>211</v>
      </c>
      <c r="B41" s="717"/>
      <c r="C41" s="720"/>
      <c r="D41" s="720"/>
      <c r="E41" s="720"/>
      <c r="F41" s="720"/>
      <c r="G41" s="720"/>
      <c r="H41" s="720"/>
      <c r="I41" s="722"/>
    </row>
    <row r="42" spans="1:9" s="24" customFormat="1" ht="17.25" customHeight="1" x14ac:dyDescent="0.2">
      <c r="A42" s="712">
        <v>21101</v>
      </c>
      <c r="B42" s="717" t="s">
        <v>624</v>
      </c>
      <c r="C42" s="720">
        <v>35000</v>
      </c>
      <c r="D42" s="720">
        <f>27318.3-623.85</f>
        <v>26694.45</v>
      </c>
      <c r="E42" s="720">
        <f>+C42+D42</f>
        <v>61694.45</v>
      </c>
      <c r="F42" s="720">
        <v>36356.39</v>
      </c>
      <c r="G42" s="720">
        <v>36356.39</v>
      </c>
      <c r="H42" s="720">
        <f>+E42-F42</f>
        <v>25338.059999999998</v>
      </c>
      <c r="I42" s="721">
        <f t="shared" ref="I42:I52" si="6">+F42/E42</f>
        <v>0.58929757863146526</v>
      </c>
    </row>
    <row r="43" spans="1:9" s="24" customFormat="1" ht="17.25" customHeight="1" x14ac:dyDescent="0.2">
      <c r="A43" s="712">
        <v>212</v>
      </c>
      <c r="B43" s="717"/>
      <c r="C43" s="720"/>
      <c r="D43" s="720"/>
      <c r="E43" s="720"/>
      <c r="F43" s="720"/>
      <c r="G43" s="720"/>
      <c r="H43" s="720"/>
      <c r="I43" s="721"/>
    </row>
    <row r="44" spans="1:9" s="24" customFormat="1" ht="17.25" customHeight="1" x14ac:dyDescent="0.2">
      <c r="A44" s="712">
        <v>21201</v>
      </c>
      <c r="B44" s="717" t="s">
        <v>625</v>
      </c>
      <c r="C44" s="720">
        <v>10000</v>
      </c>
      <c r="D44" s="720">
        <v>42413.32</v>
      </c>
      <c r="E44" s="720">
        <f>+C44+D44</f>
        <v>52413.32</v>
      </c>
      <c r="F44" s="720">
        <v>45652.02</v>
      </c>
      <c r="G44" s="720">
        <v>45652.02</v>
      </c>
      <c r="H44" s="720">
        <f>+E44-F44</f>
        <v>6761.3000000000029</v>
      </c>
      <c r="I44" s="721">
        <f t="shared" si="6"/>
        <v>0.87100034876630594</v>
      </c>
    </row>
    <row r="45" spans="1:9" s="24" customFormat="1" ht="17.25" customHeight="1" x14ac:dyDescent="0.2">
      <c r="A45" s="712">
        <v>214</v>
      </c>
      <c r="B45" s="717"/>
      <c r="C45" s="720"/>
      <c r="D45" s="720"/>
      <c r="E45" s="720"/>
      <c r="F45" s="720"/>
      <c r="G45" s="720"/>
      <c r="H45" s="720"/>
      <c r="I45" s="721"/>
    </row>
    <row r="46" spans="1:9" s="24" customFormat="1" ht="17.25" customHeight="1" x14ac:dyDescent="0.2">
      <c r="A46" s="712">
        <v>21401</v>
      </c>
      <c r="B46" s="717" t="s">
        <v>626</v>
      </c>
      <c r="C46" s="720">
        <v>0</v>
      </c>
      <c r="D46" s="720">
        <f>2270.15-880.15</f>
        <v>1390</v>
      </c>
      <c r="E46" s="720">
        <f>+C46+D46</f>
        <v>1390</v>
      </c>
      <c r="F46" s="720">
        <v>1390</v>
      </c>
      <c r="G46" s="720">
        <v>1390</v>
      </c>
      <c r="H46" s="720">
        <f>+E46-F46</f>
        <v>0</v>
      </c>
      <c r="I46" s="721">
        <f t="shared" si="6"/>
        <v>1</v>
      </c>
    </row>
    <row r="47" spans="1:9" s="24" customFormat="1" ht="17.25" customHeight="1" x14ac:dyDescent="0.2">
      <c r="A47" s="712">
        <v>216</v>
      </c>
      <c r="B47" s="717"/>
      <c r="C47" s="720"/>
      <c r="D47" s="720"/>
      <c r="E47" s="720"/>
      <c r="F47" s="720"/>
      <c r="G47" s="720"/>
      <c r="H47" s="720"/>
      <c r="I47" s="721"/>
    </row>
    <row r="48" spans="1:9" s="24" customFormat="1" ht="17.25" customHeight="1" x14ac:dyDescent="0.2">
      <c r="A48" s="712">
        <v>216101</v>
      </c>
      <c r="B48" s="717" t="s">
        <v>627</v>
      </c>
      <c r="C48" s="720">
        <v>20000</v>
      </c>
      <c r="D48" s="720">
        <f>110.91-1302</f>
        <v>-1191.0899999999999</v>
      </c>
      <c r="E48" s="720">
        <f>+C48+D48</f>
        <v>18808.91</v>
      </c>
      <c r="F48" s="720">
        <v>1591.35</v>
      </c>
      <c r="G48" s="720">
        <v>1591.35</v>
      </c>
      <c r="H48" s="720">
        <f>+E48-F48</f>
        <v>17217.560000000001</v>
      </c>
      <c r="I48" s="721">
        <f t="shared" si="6"/>
        <v>8.4606178667450682E-2</v>
      </c>
    </row>
    <row r="49" spans="1:9" s="24" customFormat="1" ht="17.25" customHeight="1" x14ac:dyDescent="0.2">
      <c r="A49" s="712">
        <v>217</v>
      </c>
      <c r="B49" s="717"/>
      <c r="C49" s="720"/>
      <c r="D49" s="720"/>
      <c r="E49" s="720"/>
      <c r="F49" s="720"/>
      <c r="G49" s="720"/>
      <c r="H49" s="720"/>
      <c r="I49" s="721"/>
    </row>
    <row r="50" spans="1:9" s="24" customFormat="1" ht="17.25" customHeight="1" x14ac:dyDescent="0.2">
      <c r="A50" s="712">
        <v>21702</v>
      </c>
      <c r="B50" s="717" t="s">
        <v>669</v>
      </c>
      <c r="C50" s="720">
        <v>0</v>
      </c>
      <c r="D50" s="720">
        <f>73041.4-37962.4</f>
        <v>35078.999999999993</v>
      </c>
      <c r="E50" s="720">
        <f>+C50+D50</f>
        <v>35078.999999999993</v>
      </c>
      <c r="F50" s="720">
        <v>35078.400000000001</v>
      </c>
      <c r="G50" s="720">
        <v>35078.400000000001</v>
      </c>
      <c r="H50" s="720">
        <f>+E50-F50</f>
        <v>0.59999999999126885</v>
      </c>
      <c r="I50" s="721">
        <f t="shared" si="6"/>
        <v>0.99998289574959398</v>
      </c>
    </row>
    <row r="51" spans="1:9" s="24" customFormat="1" ht="17.25" customHeight="1" x14ac:dyDescent="0.2">
      <c r="A51" s="712">
        <v>218</v>
      </c>
      <c r="B51" s="717"/>
      <c r="C51" s="720"/>
      <c r="D51" s="720"/>
      <c r="E51" s="720"/>
      <c r="F51" s="720"/>
      <c r="G51" s="720"/>
      <c r="H51" s="720"/>
      <c r="I51" s="721"/>
    </row>
    <row r="52" spans="1:9" s="24" customFormat="1" ht="17.25" customHeight="1" x14ac:dyDescent="0.2">
      <c r="A52" s="712">
        <v>21801</v>
      </c>
      <c r="B52" s="717" t="s">
        <v>628</v>
      </c>
      <c r="C52" s="720">
        <v>0</v>
      </c>
      <c r="D52" s="720">
        <v>3309</v>
      </c>
      <c r="E52" s="720">
        <f>+C52+D52</f>
        <v>3309</v>
      </c>
      <c r="F52" s="720">
        <v>3306</v>
      </c>
      <c r="G52" s="720">
        <v>3306</v>
      </c>
      <c r="H52" s="720">
        <f>+E52-F52</f>
        <v>3</v>
      </c>
      <c r="I52" s="721">
        <f t="shared" si="6"/>
        <v>0.99909338168631001</v>
      </c>
    </row>
    <row r="53" spans="1:9" s="24" customFormat="1" ht="17.25" customHeight="1" x14ac:dyDescent="0.2">
      <c r="A53" s="712">
        <v>2200</v>
      </c>
      <c r="B53" s="717" t="s">
        <v>630</v>
      </c>
      <c r="C53" s="720">
        <f>+C55</f>
        <v>130000</v>
      </c>
      <c r="D53" s="720">
        <f t="shared" ref="D53:I53" si="7">+D55</f>
        <v>-66251.960000000006</v>
      </c>
      <c r="E53" s="720">
        <f t="shared" si="7"/>
        <v>63748.039999999994</v>
      </c>
      <c r="F53" s="720">
        <f t="shared" ref="F53" si="8">+F55</f>
        <v>2212</v>
      </c>
      <c r="G53" s="720">
        <f t="shared" si="7"/>
        <v>2212</v>
      </c>
      <c r="H53" s="720">
        <f t="shared" si="7"/>
        <v>61536.039999999994</v>
      </c>
      <c r="I53" s="720">
        <f t="shared" si="7"/>
        <v>3.4699106043103445E-2</v>
      </c>
    </row>
    <row r="54" spans="1:9" s="24" customFormat="1" ht="17.25" customHeight="1" x14ac:dyDescent="0.2">
      <c r="A54" s="712">
        <v>221</v>
      </c>
      <c r="B54" s="717"/>
      <c r="C54" s="720"/>
      <c r="D54" s="720"/>
      <c r="E54" s="720"/>
      <c r="F54" s="720"/>
      <c r="G54" s="720"/>
      <c r="H54" s="720"/>
      <c r="I54" s="722"/>
    </row>
    <row r="55" spans="1:9" s="24" customFormat="1" ht="17.25" customHeight="1" x14ac:dyDescent="0.2">
      <c r="A55" s="712">
        <v>22106</v>
      </c>
      <c r="B55" s="717" t="s">
        <v>629</v>
      </c>
      <c r="C55" s="720">
        <v>130000</v>
      </c>
      <c r="D55" s="720">
        <f>820-67071.96</f>
        <v>-66251.960000000006</v>
      </c>
      <c r="E55" s="720">
        <f>+C55+D55</f>
        <v>63748.039999999994</v>
      </c>
      <c r="F55" s="720">
        <v>2212</v>
      </c>
      <c r="G55" s="720">
        <v>2212</v>
      </c>
      <c r="H55" s="720">
        <f>+E55-F55</f>
        <v>61536.039999999994</v>
      </c>
      <c r="I55" s="721">
        <f t="shared" ref="I55" si="9">+F55/E55</f>
        <v>3.4699106043103445E-2</v>
      </c>
    </row>
    <row r="56" spans="1:9" s="24" customFormat="1" ht="17.25" customHeight="1" x14ac:dyDescent="0.2">
      <c r="A56" s="712">
        <v>2400</v>
      </c>
      <c r="B56" s="717" t="s">
        <v>631</v>
      </c>
      <c r="C56" s="720">
        <f>+C58+C60</f>
        <v>10000</v>
      </c>
      <c r="D56" s="720">
        <f t="shared" ref="D56:I56" si="10">+D58+D60</f>
        <v>-872.91</v>
      </c>
      <c r="E56" s="720">
        <f t="shared" si="10"/>
        <v>9127.09</v>
      </c>
      <c r="F56" s="720">
        <f t="shared" ref="F56" si="11">+F58+F60</f>
        <v>4141.34</v>
      </c>
      <c r="G56" s="720">
        <f t="shared" si="10"/>
        <v>4141.34</v>
      </c>
      <c r="H56" s="720">
        <f t="shared" si="10"/>
        <v>4985.75</v>
      </c>
      <c r="I56" s="720">
        <f t="shared" si="10"/>
        <v>0.86630889650605891</v>
      </c>
    </row>
    <row r="57" spans="1:9" s="24" customFormat="1" ht="17.25" customHeight="1" x14ac:dyDescent="0.2">
      <c r="A57" s="712">
        <v>241</v>
      </c>
      <c r="B57" s="717"/>
      <c r="C57" s="720"/>
      <c r="D57" s="720"/>
      <c r="E57" s="720"/>
      <c r="F57" s="720"/>
      <c r="G57" s="720"/>
      <c r="H57" s="720"/>
      <c r="I57" s="722"/>
    </row>
    <row r="58" spans="1:9" s="24" customFormat="1" ht="17.25" customHeight="1" x14ac:dyDescent="0.2">
      <c r="A58" s="712">
        <v>24101</v>
      </c>
      <c r="B58" s="717" t="s">
        <v>632</v>
      </c>
      <c r="C58" s="720">
        <v>5000</v>
      </c>
      <c r="D58" s="720">
        <f>236-962.91</f>
        <v>-726.91</v>
      </c>
      <c r="E58" s="720">
        <f>+C58+D58</f>
        <v>4273.09</v>
      </c>
      <c r="F58" s="720">
        <v>468.74</v>
      </c>
      <c r="G58" s="720">
        <v>468.74</v>
      </c>
      <c r="H58" s="720">
        <f>+E58-F58</f>
        <v>3804.3500000000004</v>
      </c>
      <c r="I58" s="721">
        <f t="shared" ref="I58:I60" si="12">+F58/E58</f>
        <v>0.10969579391026166</v>
      </c>
    </row>
    <row r="59" spans="1:9" s="24" customFormat="1" ht="17.25" customHeight="1" x14ac:dyDescent="0.2">
      <c r="A59" s="712">
        <v>246</v>
      </c>
      <c r="B59" s="717"/>
      <c r="C59" s="720"/>
      <c r="D59" s="720"/>
      <c r="E59" s="720"/>
      <c r="F59" s="720"/>
      <c r="G59" s="720"/>
      <c r="H59" s="720"/>
      <c r="I59" s="722"/>
    </row>
    <row r="60" spans="1:9" s="24" customFormat="1" ht="17.25" customHeight="1" x14ac:dyDescent="0.2">
      <c r="A60" s="712">
        <v>24601</v>
      </c>
      <c r="B60" s="717" t="s">
        <v>633</v>
      </c>
      <c r="C60" s="720">
        <v>5000</v>
      </c>
      <c r="D60" s="720">
        <f>2347-2493</f>
        <v>-146</v>
      </c>
      <c r="E60" s="720">
        <f>+C60+D60</f>
        <v>4854</v>
      </c>
      <c r="F60" s="720">
        <v>3672.6</v>
      </c>
      <c r="G60" s="720">
        <v>3672.6</v>
      </c>
      <c r="H60" s="720">
        <f>+E60-F60</f>
        <v>1181.4000000000001</v>
      </c>
      <c r="I60" s="721">
        <f t="shared" si="12"/>
        <v>0.75661310259579728</v>
      </c>
    </row>
    <row r="61" spans="1:9" s="24" customFormat="1" ht="17.25" customHeight="1" x14ac:dyDescent="0.2">
      <c r="A61" s="712">
        <v>2500</v>
      </c>
      <c r="B61" s="717" t="s">
        <v>670</v>
      </c>
      <c r="C61" s="720">
        <f>+C63</f>
        <v>12000</v>
      </c>
      <c r="D61" s="720">
        <f t="shared" ref="D61:I61" si="13">+D63</f>
        <v>-5632</v>
      </c>
      <c r="E61" s="720">
        <f t="shared" si="13"/>
        <v>6368</v>
      </c>
      <c r="F61" s="720">
        <f t="shared" ref="F61" si="14">+F63</f>
        <v>0</v>
      </c>
      <c r="G61" s="720">
        <f t="shared" si="13"/>
        <v>0</v>
      </c>
      <c r="H61" s="720">
        <f t="shared" si="13"/>
        <v>6368</v>
      </c>
      <c r="I61" s="720">
        <f t="shared" si="13"/>
        <v>0</v>
      </c>
    </row>
    <row r="62" spans="1:9" s="24" customFormat="1" ht="17.25" customHeight="1" x14ac:dyDescent="0.2">
      <c r="A62" s="712">
        <v>253</v>
      </c>
      <c r="B62" s="717"/>
      <c r="C62" s="720"/>
      <c r="D62" s="720"/>
      <c r="E62" s="720"/>
      <c r="F62" s="720"/>
      <c r="G62" s="720"/>
      <c r="H62" s="720"/>
      <c r="I62" s="722"/>
    </row>
    <row r="63" spans="1:9" s="24" customFormat="1" ht="17.25" customHeight="1" x14ac:dyDescent="0.2">
      <c r="A63" s="712">
        <v>25301</v>
      </c>
      <c r="B63" s="717" t="s">
        <v>671</v>
      </c>
      <c r="C63" s="720">
        <v>12000</v>
      </c>
      <c r="D63" s="720">
        <v>-5632</v>
      </c>
      <c r="E63" s="720">
        <f>+C63+D63</f>
        <v>6368</v>
      </c>
      <c r="F63" s="720"/>
      <c r="G63" s="720"/>
      <c r="H63" s="720">
        <f>+E63-F63</f>
        <v>6368</v>
      </c>
      <c r="I63" s="721">
        <f t="shared" ref="I63" si="15">+F63/E63</f>
        <v>0</v>
      </c>
    </row>
    <row r="64" spans="1:9" s="24" customFormat="1" ht="17.25" customHeight="1" x14ac:dyDescent="0.2">
      <c r="A64" s="712">
        <v>2600</v>
      </c>
      <c r="B64" s="717" t="s">
        <v>635</v>
      </c>
      <c r="C64" s="720">
        <f>+C66</f>
        <v>140000</v>
      </c>
      <c r="D64" s="720">
        <f t="shared" ref="D64:I64" si="16">+D66</f>
        <v>-4663</v>
      </c>
      <c r="E64" s="720">
        <f t="shared" si="16"/>
        <v>135337</v>
      </c>
      <c r="F64" s="720">
        <f t="shared" ref="F64" si="17">+F66</f>
        <v>35015.699999999997</v>
      </c>
      <c r="G64" s="720">
        <f t="shared" si="16"/>
        <v>35015.699999999997</v>
      </c>
      <c r="H64" s="720">
        <f t="shared" si="16"/>
        <v>100321.3</v>
      </c>
      <c r="I64" s="720">
        <f t="shared" si="16"/>
        <v>0.25872968958969089</v>
      </c>
    </row>
    <row r="65" spans="1:9" s="24" customFormat="1" ht="17.25" customHeight="1" x14ac:dyDescent="0.2">
      <c r="A65" s="712">
        <v>261</v>
      </c>
      <c r="B65" s="717"/>
      <c r="C65" s="720"/>
      <c r="D65" s="720"/>
      <c r="E65" s="720"/>
      <c r="F65" s="720"/>
      <c r="G65" s="720"/>
      <c r="H65" s="720"/>
      <c r="I65" s="722"/>
    </row>
    <row r="66" spans="1:9" s="24" customFormat="1" ht="17.25" customHeight="1" x14ac:dyDescent="0.2">
      <c r="A66" s="712">
        <v>26101</v>
      </c>
      <c r="B66" s="717" t="s">
        <v>634</v>
      </c>
      <c r="C66" s="720">
        <v>140000</v>
      </c>
      <c r="D66" s="720">
        <v>-4663</v>
      </c>
      <c r="E66" s="720">
        <f>+C66+D66</f>
        <v>135337</v>
      </c>
      <c r="F66" s="720">
        <v>35015.699999999997</v>
      </c>
      <c r="G66" s="720">
        <v>35015.699999999997</v>
      </c>
      <c r="H66" s="720">
        <f>+E66-F66</f>
        <v>100321.3</v>
      </c>
      <c r="I66" s="721">
        <f t="shared" ref="I66" si="18">+F66/E66</f>
        <v>0.25872968958969089</v>
      </c>
    </row>
    <row r="67" spans="1:9" s="24" customFormat="1" ht="17.25" customHeight="1" x14ac:dyDescent="0.2">
      <c r="A67" s="712">
        <v>2700</v>
      </c>
      <c r="B67" s="717" t="s">
        <v>637</v>
      </c>
      <c r="C67" s="720">
        <f>+C69+C71</f>
        <v>27902.29</v>
      </c>
      <c r="D67" s="720">
        <f t="shared" ref="D67:I67" si="19">+D69+D71</f>
        <v>-7632.8099999999995</v>
      </c>
      <c r="E67" s="720">
        <f t="shared" si="19"/>
        <v>20269.480000000003</v>
      </c>
      <c r="F67" s="720">
        <f t="shared" ref="F67" si="20">+F69+F71</f>
        <v>1788</v>
      </c>
      <c r="G67" s="720">
        <f t="shared" si="19"/>
        <v>1788</v>
      </c>
      <c r="H67" s="720">
        <f t="shared" si="19"/>
        <v>18481.480000000003</v>
      </c>
      <c r="I67" s="720">
        <f t="shared" si="19"/>
        <v>1.0534685959064771</v>
      </c>
    </row>
    <row r="68" spans="1:9" s="24" customFormat="1" ht="17.25" customHeight="1" x14ac:dyDescent="0.2">
      <c r="A68" s="712">
        <v>271</v>
      </c>
      <c r="B68" s="717"/>
      <c r="C68" s="720"/>
      <c r="D68" s="720"/>
      <c r="E68" s="720"/>
      <c r="F68" s="720"/>
      <c r="G68" s="720"/>
      <c r="H68" s="720"/>
      <c r="I68" s="722"/>
    </row>
    <row r="69" spans="1:9" s="24" customFormat="1" ht="17.25" customHeight="1" x14ac:dyDescent="0.2">
      <c r="A69" s="712">
        <v>27101</v>
      </c>
      <c r="B69" s="717" t="s">
        <v>636</v>
      </c>
      <c r="C69" s="720">
        <v>27902.29</v>
      </c>
      <c r="D69" s="720">
        <f>400-8776.81</f>
        <v>-8376.81</v>
      </c>
      <c r="E69" s="720">
        <f>+C69+D69</f>
        <v>19525.480000000003</v>
      </c>
      <c r="F69" s="720">
        <v>1044</v>
      </c>
      <c r="G69" s="720">
        <v>1044</v>
      </c>
      <c r="H69" s="720">
        <f>+E69-F69</f>
        <v>18481.480000000003</v>
      </c>
      <c r="I69" s="721">
        <f t="shared" ref="I69:I71" si="21">+F69/E69</f>
        <v>5.3468595906477068E-2</v>
      </c>
    </row>
    <row r="70" spans="1:9" s="24" customFormat="1" ht="17.25" customHeight="1" x14ac:dyDescent="0.2">
      <c r="A70" s="712">
        <v>273</v>
      </c>
      <c r="B70" s="717"/>
      <c r="C70" s="720"/>
      <c r="D70" s="720"/>
      <c r="E70" s="720"/>
      <c r="F70" s="720"/>
      <c r="G70" s="720"/>
      <c r="H70" s="720"/>
      <c r="I70" s="722"/>
    </row>
    <row r="71" spans="1:9" s="24" customFormat="1" ht="17.25" customHeight="1" x14ac:dyDescent="0.2">
      <c r="A71" s="712">
        <v>27301</v>
      </c>
      <c r="B71" s="717" t="s">
        <v>638</v>
      </c>
      <c r="C71" s="720">
        <v>0</v>
      </c>
      <c r="D71" s="720">
        <v>744</v>
      </c>
      <c r="E71" s="720">
        <f>+C71+D71</f>
        <v>744</v>
      </c>
      <c r="F71" s="720">
        <v>744</v>
      </c>
      <c r="G71" s="720">
        <v>744</v>
      </c>
      <c r="H71" s="720">
        <f>+E71-F71</f>
        <v>0</v>
      </c>
      <c r="I71" s="721">
        <f t="shared" si="21"/>
        <v>1</v>
      </c>
    </row>
    <row r="72" spans="1:9" s="24" customFormat="1" ht="17.25" customHeight="1" x14ac:dyDescent="0.2">
      <c r="A72" s="712">
        <v>2900</v>
      </c>
      <c r="B72" s="717" t="s">
        <v>639</v>
      </c>
      <c r="C72" s="720">
        <f>+C74+C76+C78+C80+C82</f>
        <v>84732</v>
      </c>
      <c r="D72" s="720">
        <f t="shared" ref="D72:I72" si="22">+D74+D76+D78+D80+D82</f>
        <v>-24568</v>
      </c>
      <c r="E72" s="720">
        <f t="shared" si="22"/>
        <v>60164</v>
      </c>
      <c r="F72" s="720">
        <f t="shared" ref="F72" si="23">+F74+F76+F78+F80+F82</f>
        <v>893.2</v>
      </c>
      <c r="G72" s="720">
        <f t="shared" si="22"/>
        <v>893.2</v>
      </c>
      <c r="H72" s="720">
        <f t="shared" si="22"/>
        <v>59270.8</v>
      </c>
      <c r="I72" s="720">
        <f t="shared" si="22"/>
        <v>0.12073533387402001</v>
      </c>
    </row>
    <row r="73" spans="1:9" s="24" customFormat="1" ht="17.25" customHeight="1" x14ac:dyDescent="0.2">
      <c r="A73" s="712">
        <v>291</v>
      </c>
      <c r="B73" s="717"/>
      <c r="C73" s="720"/>
      <c r="D73" s="720"/>
      <c r="E73" s="720"/>
      <c r="F73" s="720"/>
      <c r="G73" s="720"/>
      <c r="H73" s="720"/>
      <c r="I73" s="722"/>
    </row>
    <row r="74" spans="1:9" s="24" customFormat="1" ht="17.25" customHeight="1" x14ac:dyDescent="0.2">
      <c r="A74" s="712">
        <v>29101</v>
      </c>
      <c r="B74" s="717" t="s">
        <v>672</v>
      </c>
      <c r="C74" s="720">
        <v>9964</v>
      </c>
      <c r="D74" s="720">
        <v>-319</v>
      </c>
      <c r="E74" s="720">
        <f>+C74+D74</f>
        <v>9645</v>
      </c>
      <c r="F74" s="720"/>
      <c r="G74" s="720"/>
      <c r="H74" s="720">
        <f t="shared" ref="H74:H82" si="24">+E74-F74</f>
        <v>9645</v>
      </c>
      <c r="I74" s="721">
        <f t="shared" ref="I74:I82" si="25">+F74/E74</f>
        <v>0</v>
      </c>
    </row>
    <row r="75" spans="1:9" s="24" customFormat="1" ht="17.25" customHeight="1" x14ac:dyDescent="0.2">
      <c r="A75" s="712">
        <v>292</v>
      </c>
      <c r="B75" s="717"/>
      <c r="C75" s="720"/>
      <c r="D75" s="720"/>
      <c r="E75" s="720"/>
      <c r="F75" s="720"/>
      <c r="G75" s="720"/>
      <c r="H75" s="720"/>
      <c r="I75" s="721"/>
    </row>
    <row r="76" spans="1:9" s="24" customFormat="1" ht="17.25" customHeight="1" x14ac:dyDescent="0.2">
      <c r="A76" s="712">
        <v>29201</v>
      </c>
      <c r="B76" s="717" t="s">
        <v>673</v>
      </c>
      <c r="C76" s="720">
        <v>6975</v>
      </c>
      <c r="D76" s="720">
        <v>-1761</v>
      </c>
      <c r="E76" s="720">
        <f>+C76+D76</f>
        <v>5214</v>
      </c>
      <c r="F76" s="720"/>
      <c r="G76" s="720"/>
      <c r="H76" s="720">
        <f t="shared" si="24"/>
        <v>5214</v>
      </c>
      <c r="I76" s="721">
        <f t="shared" si="25"/>
        <v>0</v>
      </c>
    </row>
    <row r="77" spans="1:9" s="24" customFormat="1" ht="17.25" customHeight="1" x14ac:dyDescent="0.2">
      <c r="A77" s="712">
        <v>293</v>
      </c>
      <c r="B77" s="717"/>
      <c r="C77" s="720"/>
      <c r="D77" s="720"/>
      <c r="E77" s="720"/>
      <c r="F77" s="720"/>
      <c r="G77" s="720"/>
      <c r="H77" s="720"/>
      <c r="I77" s="721"/>
    </row>
    <row r="78" spans="1:9" s="24" customFormat="1" ht="17.25" customHeight="1" x14ac:dyDescent="0.2">
      <c r="A78" s="712">
        <v>29301</v>
      </c>
      <c r="B78" s="717" t="str">
        <f>+B76</f>
        <v>Refacciones y accesorios menores</v>
      </c>
      <c r="C78" s="720">
        <v>47829</v>
      </c>
      <c r="D78" s="720">
        <v>-17781</v>
      </c>
      <c r="E78" s="720">
        <f>+C78+D78</f>
        <v>30048</v>
      </c>
      <c r="F78" s="720"/>
      <c r="G78" s="720"/>
      <c r="H78" s="720">
        <f t="shared" si="24"/>
        <v>30048</v>
      </c>
      <c r="I78" s="721">
        <f t="shared" si="25"/>
        <v>0</v>
      </c>
    </row>
    <row r="79" spans="1:9" s="24" customFormat="1" ht="17.25" customHeight="1" x14ac:dyDescent="0.2">
      <c r="A79" s="712">
        <v>294</v>
      </c>
      <c r="B79" s="717"/>
      <c r="C79" s="720"/>
      <c r="D79" s="720"/>
      <c r="E79" s="720"/>
      <c r="F79" s="720"/>
      <c r="G79" s="720"/>
      <c r="H79" s="720"/>
      <c r="I79" s="721"/>
    </row>
    <row r="80" spans="1:9" s="24" customFormat="1" ht="17.25" customHeight="1" x14ac:dyDescent="0.2">
      <c r="A80" s="712">
        <v>29401</v>
      </c>
      <c r="B80" s="717" t="str">
        <f>+B78</f>
        <v>Refacciones y accesorios menores</v>
      </c>
      <c r="C80" s="720">
        <v>9964</v>
      </c>
      <c r="D80" s="720">
        <v>-2105</v>
      </c>
      <c r="E80" s="720">
        <f>+C80+D80</f>
        <v>7859</v>
      </c>
      <c r="F80" s="720"/>
      <c r="G80" s="720"/>
      <c r="H80" s="720">
        <f t="shared" si="24"/>
        <v>7859</v>
      </c>
      <c r="I80" s="721">
        <f t="shared" si="25"/>
        <v>0</v>
      </c>
    </row>
    <row r="81" spans="1:9" s="24" customFormat="1" ht="17.25" customHeight="1" x14ac:dyDescent="0.2">
      <c r="A81" s="712">
        <v>296</v>
      </c>
      <c r="B81" s="717"/>
      <c r="C81" s="720"/>
      <c r="D81" s="720"/>
      <c r="E81" s="720"/>
      <c r="F81" s="720"/>
      <c r="G81" s="720"/>
      <c r="H81" s="720"/>
      <c r="I81" s="721"/>
    </row>
    <row r="82" spans="1:9" s="24" customFormat="1" ht="17.25" customHeight="1" x14ac:dyDescent="0.2">
      <c r="A82" s="712">
        <v>29601</v>
      </c>
      <c r="B82" s="717" t="s">
        <v>640</v>
      </c>
      <c r="C82" s="720">
        <v>10000</v>
      </c>
      <c r="D82" s="720">
        <v>-2602</v>
      </c>
      <c r="E82" s="720">
        <f>+C82+D82</f>
        <v>7398</v>
      </c>
      <c r="F82" s="720">
        <v>893.2</v>
      </c>
      <c r="G82" s="720">
        <v>893.2</v>
      </c>
      <c r="H82" s="720">
        <f t="shared" si="24"/>
        <v>6504.8</v>
      </c>
      <c r="I82" s="721">
        <f t="shared" si="25"/>
        <v>0.12073533387402001</v>
      </c>
    </row>
    <row r="83" spans="1:9" s="24" customFormat="1" ht="17.25" customHeight="1" x14ac:dyDescent="0.2">
      <c r="A83" s="708">
        <v>3000</v>
      </c>
      <c r="B83" s="709" t="s">
        <v>668</v>
      </c>
      <c r="C83" s="710">
        <f t="shared" ref="C83:I83" si="26">+C84+C97+C107+C117+C122+C138+C142+C156+C161</f>
        <v>1686393.6099999999</v>
      </c>
      <c r="D83" s="710">
        <f t="shared" si="26"/>
        <v>-57682.000000000029</v>
      </c>
      <c r="E83" s="710">
        <f t="shared" si="26"/>
        <v>1688319.6099999999</v>
      </c>
      <c r="F83" s="710">
        <f t="shared" si="26"/>
        <v>620061.14</v>
      </c>
      <c r="G83" s="710">
        <f t="shared" si="26"/>
        <v>620061.14</v>
      </c>
      <c r="H83" s="710">
        <f t="shared" si="26"/>
        <v>1068258.47</v>
      </c>
      <c r="I83" s="710">
        <f t="shared" si="26"/>
        <v>8.9715597977709329</v>
      </c>
    </row>
    <row r="84" spans="1:9" s="24" customFormat="1" ht="17.25" customHeight="1" x14ac:dyDescent="0.2">
      <c r="A84" s="712">
        <v>3100</v>
      </c>
      <c r="B84" s="697" t="s">
        <v>641</v>
      </c>
      <c r="C84" s="705">
        <f>+C86+C87+C89+C91+C93+C95</f>
        <v>455532.12</v>
      </c>
      <c r="D84" s="705">
        <f>+D86+D87+D89+D91+D93+D95</f>
        <v>-154412.26999999999</v>
      </c>
      <c r="E84" s="705">
        <f t="shared" ref="E84:I84" si="27">+E86+E87+E89+E91+E93+E95</f>
        <v>301119.85000000003</v>
      </c>
      <c r="F84" s="705">
        <f t="shared" si="27"/>
        <v>7611</v>
      </c>
      <c r="G84" s="705">
        <f t="shared" si="27"/>
        <v>7611</v>
      </c>
      <c r="H84" s="705">
        <f t="shared" si="27"/>
        <v>293508.85000000003</v>
      </c>
      <c r="I84" s="705">
        <f t="shared" si="27"/>
        <v>0.40129094804323251</v>
      </c>
    </row>
    <row r="85" spans="1:9" s="24" customFormat="1" ht="17.25" customHeight="1" x14ac:dyDescent="0.2">
      <c r="A85" s="712">
        <v>311</v>
      </c>
      <c r="B85" s="711"/>
      <c r="C85" s="704"/>
      <c r="D85" s="704"/>
      <c r="E85" s="720"/>
      <c r="F85" s="704"/>
      <c r="G85" s="704"/>
      <c r="H85" s="720"/>
      <c r="I85" s="722"/>
    </row>
    <row r="86" spans="1:9" s="24" customFormat="1" ht="17.25" customHeight="1" x14ac:dyDescent="0.2">
      <c r="A86" s="712">
        <v>31101</v>
      </c>
      <c r="B86" s="711" t="s">
        <v>642</v>
      </c>
      <c r="C86" s="704">
        <v>405955.78</v>
      </c>
      <c r="D86" s="704">
        <v>-147668.26999999999</v>
      </c>
      <c r="E86" s="720">
        <f t="shared" ref="E86:E95" si="28">+C86+D86</f>
        <v>258287.51000000004</v>
      </c>
      <c r="F86" s="704"/>
      <c r="G86" s="704"/>
      <c r="H86" s="720">
        <f>+E86-F86</f>
        <v>258287.51000000004</v>
      </c>
      <c r="I86" s="722">
        <f>+F86/E86</f>
        <v>0</v>
      </c>
    </row>
    <row r="87" spans="1:9" s="24" customFormat="1" ht="17.25" customHeight="1" x14ac:dyDescent="0.2">
      <c r="A87" s="712">
        <v>31103</v>
      </c>
      <c r="B87" s="711" t="s">
        <v>674</v>
      </c>
      <c r="C87" s="704">
        <v>1948.47</v>
      </c>
      <c r="D87" s="704">
        <v>-708</v>
      </c>
      <c r="E87" s="720">
        <f t="shared" si="28"/>
        <v>1240.47</v>
      </c>
      <c r="F87" s="704"/>
      <c r="G87" s="704"/>
      <c r="H87" s="720">
        <f t="shared" ref="H87:H95" si="29">+E87-F87</f>
        <v>1240.47</v>
      </c>
      <c r="I87" s="722">
        <f t="shared" ref="I87:I95" si="30">+F87/E87</f>
        <v>0</v>
      </c>
    </row>
    <row r="88" spans="1:9" s="24" customFormat="1" ht="17.25" customHeight="1" x14ac:dyDescent="0.2">
      <c r="A88" s="712">
        <v>314</v>
      </c>
      <c r="B88" s="699"/>
      <c r="C88" s="704"/>
      <c r="D88" s="704"/>
      <c r="E88" s="720"/>
      <c r="F88" s="704"/>
      <c r="G88" s="704"/>
      <c r="H88" s="720"/>
      <c r="I88" s="722"/>
    </row>
    <row r="89" spans="1:9" s="24" customFormat="1" ht="17.25" customHeight="1" x14ac:dyDescent="0.2">
      <c r="A89" s="712">
        <v>31401</v>
      </c>
      <c r="B89" s="697" t="s">
        <v>643</v>
      </c>
      <c r="C89" s="704">
        <v>25128.11</v>
      </c>
      <c r="D89" s="704">
        <f>6357-8586</f>
        <v>-2229</v>
      </c>
      <c r="E89" s="720">
        <f t="shared" si="28"/>
        <v>22899.11</v>
      </c>
      <c r="F89" s="704">
        <v>6912</v>
      </c>
      <c r="G89" s="704">
        <v>6912</v>
      </c>
      <c r="H89" s="720">
        <f t="shared" si="29"/>
        <v>15987.11</v>
      </c>
      <c r="I89" s="722">
        <f t="shared" si="30"/>
        <v>0.30184579226004854</v>
      </c>
    </row>
    <row r="90" spans="1:9" s="24" customFormat="1" ht="17.25" customHeight="1" x14ac:dyDescent="0.2">
      <c r="A90" s="712">
        <v>315</v>
      </c>
      <c r="B90" s="699"/>
      <c r="C90" s="704"/>
      <c r="D90" s="704"/>
      <c r="E90" s="720"/>
      <c r="F90" s="704"/>
      <c r="G90" s="704"/>
      <c r="H90" s="720"/>
      <c r="I90" s="722"/>
    </row>
    <row r="91" spans="1:9" s="24" customFormat="1" ht="17.25" customHeight="1" x14ac:dyDescent="0.2">
      <c r="A91" s="712">
        <v>31501</v>
      </c>
      <c r="B91" s="697" t="s">
        <v>675</v>
      </c>
      <c r="C91" s="704">
        <v>7200</v>
      </c>
      <c r="D91" s="704">
        <f>699-870</f>
        <v>-171</v>
      </c>
      <c r="E91" s="720">
        <f t="shared" si="28"/>
        <v>7029</v>
      </c>
      <c r="F91" s="704">
        <v>699</v>
      </c>
      <c r="G91" s="704">
        <v>699</v>
      </c>
      <c r="H91" s="720">
        <f t="shared" si="29"/>
        <v>6330</v>
      </c>
      <c r="I91" s="722">
        <f t="shared" si="30"/>
        <v>9.9445155783183956E-2</v>
      </c>
    </row>
    <row r="92" spans="1:9" s="24" customFormat="1" ht="17.25" customHeight="1" x14ac:dyDescent="0.2">
      <c r="A92" s="712">
        <v>317</v>
      </c>
      <c r="B92" s="711"/>
      <c r="C92" s="704"/>
      <c r="D92" s="704"/>
      <c r="E92" s="720"/>
      <c r="F92" s="704"/>
      <c r="G92" s="704"/>
      <c r="H92" s="720"/>
      <c r="I92" s="722"/>
    </row>
    <row r="93" spans="1:9" s="24" customFormat="1" ht="17.25" customHeight="1" x14ac:dyDescent="0.2">
      <c r="A93" s="712">
        <v>31701</v>
      </c>
      <c r="B93" s="711" t="s">
        <v>676</v>
      </c>
      <c r="C93" s="704">
        <v>15000</v>
      </c>
      <c r="D93" s="704">
        <v>-3636</v>
      </c>
      <c r="E93" s="720">
        <f t="shared" si="28"/>
        <v>11364</v>
      </c>
      <c r="F93" s="704"/>
      <c r="G93" s="704"/>
      <c r="H93" s="720">
        <f t="shared" si="29"/>
        <v>11364</v>
      </c>
      <c r="I93" s="722">
        <f t="shared" si="30"/>
        <v>0</v>
      </c>
    </row>
    <row r="94" spans="1:9" s="24" customFormat="1" ht="17.25" customHeight="1" x14ac:dyDescent="0.2">
      <c r="A94" s="712">
        <v>318</v>
      </c>
      <c r="B94" s="711"/>
      <c r="C94" s="704"/>
      <c r="D94" s="704"/>
      <c r="E94" s="720"/>
      <c r="F94" s="704"/>
      <c r="G94" s="704"/>
      <c r="H94" s="720"/>
      <c r="I94" s="722"/>
    </row>
    <row r="95" spans="1:9" s="24" customFormat="1" ht="17.25" customHeight="1" x14ac:dyDescent="0.2">
      <c r="A95" s="712">
        <v>31801</v>
      </c>
      <c r="B95" s="711" t="s">
        <v>677</v>
      </c>
      <c r="C95" s="704">
        <v>299.76</v>
      </c>
      <c r="D95" s="704">
        <v>0</v>
      </c>
      <c r="E95" s="720">
        <f t="shared" si="28"/>
        <v>299.76</v>
      </c>
      <c r="F95" s="704"/>
      <c r="G95" s="704"/>
      <c r="H95" s="720">
        <f t="shared" si="29"/>
        <v>299.76</v>
      </c>
      <c r="I95" s="722">
        <f t="shared" si="30"/>
        <v>0</v>
      </c>
    </row>
    <row r="96" spans="1:9" s="24" customFormat="1" ht="17.25" customHeight="1" x14ac:dyDescent="0.2">
      <c r="A96" s="712"/>
      <c r="B96" s="711"/>
      <c r="C96" s="704"/>
      <c r="D96" s="704"/>
      <c r="E96" s="720"/>
      <c r="F96" s="704"/>
      <c r="G96" s="704"/>
      <c r="H96" s="720"/>
      <c r="I96" s="722"/>
    </row>
    <row r="97" spans="1:9" s="24" customFormat="1" ht="17.25" customHeight="1" x14ac:dyDescent="0.2">
      <c r="A97" s="712">
        <v>3200</v>
      </c>
      <c r="B97" s="699" t="s">
        <v>645</v>
      </c>
      <c r="C97" s="705">
        <f>+C100+C102+C104+C106+C99</f>
        <v>290000</v>
      </c>
      <c r="D97" s="705">
        <f t="shared" ref="D97:I97" si="31">+D100+D102+D104+D106+D99</f>
        <v>-14904.890000000014</v>
      </c>
      <c r="E97" s="705">
        <f t="shared" si="31"/>
        <v>275095.11</v>
      </c>
      <c r="F97" s="705">
        <f t="shared" si="31"/>
        <v>114966.16</v>
      </c>
      <c r="G97" s="705">
        <f t="shared" si="31"/>
        <v>114966.16</v>
      </c>
      <c r="H97" s="705">
        <f t="shared" si="31"/>
        <v>160128.94999999998</v>
      </c>
      <c r="I97" s="705">
        <f t="shared" si="31"/>
        <v>1.5325863721048627</v>
      </c>
    </row>
    <row r="98" spans="1:9" s="24" customFormat="1" ht="17.25" customHeight="1" x14ac:dyDescent="0.2">
      <c r="A98" s="712">
        <v>323</v>
      </c>
      <c r="B98" s="699"/>
      <c r="C98" s="705"/>
      <c r="D98" s="705"/>
      <c r="E98" s="713"/>
      <c r="F98" s="705"/>
      <c r="G98" s="705"/>
      <c r="H98" s="713"/>
      <c r="I98" s="714"/>
    </row>
    <row r="99" spans="1:9" s="24" customFormat="1" ht="17.25" customHeight="1" x14ac:dyDescent="0.2">
      <c r="A99" s="712">
        <v>32301</v>
      </c>
      <c r="B99" s="699" t="s">
        <v>644</v>
      </c>
      <c r="C99" s="705">
        <v>0</v>
      </c>
      <c r="D99" s="705">
        <v>100467.4</v>
      </c>
      <c r="E99" s="713">
        <f>+C99+D99</f>
        <v>100467.4</v>
      </c>
      <c r="F99" s="705">
        <v>100466.16</v>
      </c>
      <c r="G99" s="705">
        <v>100466.16</v>
      </c>
      <c r="H99" s="720">
        <f t="shared" ref="H99:H102" si="32">+E99-F99</f>
        <v>1.2399999999906868</v>
      </c>
      <c r="I99" s="722">
        <f t="shared" ref="I99:I102" si="33">+F99/E99</f>
        <v>0.99998765768796649</v>
      </c>
    </row>
    <row r="100" spans="1:9" s="24" customFormat="1" ht="17.25" customHeight="1" x14ac:dyDescent="0.2">
      <c r="A100" s="712">
        <v>32302</v>
      </c>
      <c r="B100" s="699" t="s">
        <v>678</v>
      </c>
      <c r="C100" s="705">
        <v>10000</v>
      </c>
      <c r="D100" s="705">
        <f>166-3615</f>
        <v>-3449</v>
      </c>
      <c r="E100" s="713">
        <f>+C100+D100</f>
        <v>6551</v>
      </c>
      <c r="F100" s="705"/>
      <c r="G100" s="705"/>
      <c r="H100" s="720">
        <f t="shared" si="32"/>
        <v>6551</v>
      </c>
      <c r="I100" s="722">
        <f t="shared" si="33"/>
        <v>0</v>
      </c>
    </row>
    <row r="101" spans="1:9" s="24" customFormat="1" ht="17.25" customHeight="1" x14ac:dyDescent="0.2">
      <c r="A101" s="712">
        <v>325</v>
      </c>
      <c r="B101" s="699"/>
      <c r="C101" s="705"/>
      <c r="D101" s="705"/>
      <c r="E101" s="713"/>
      <c r="F101" s="705"/>
      <c r="G101" s="705"/>
      <c r="H101" s="720">
        <f t="shared" si="32"/>
        <v>0</v>
      </c>
      <c r="I101" s="722"/>
    </row>
    <row r="102" spans="1:9" s="24" customFormat="1" ht="17.25" customHeight="1" x14ac:dyDescent="0.2">
      <c r="A102" s="712">
        <v>32501</v>
      </c>
      <c r="B102" s="699" t="s">
        <v>646</v>
      </c>
      <c r="C102" s="705">
        <v>20000</v>
      </c>
      <c r="D102" s="705">
        <f>14500-7275</f>
        <v>7225</v>
      </c>
      <c r="E102" s="713">
        <f>+C102+D102</f>
        <v>27225</v>
      </c>
      <c r="F102" s="705">
        <v>14500</v>
      </c>
      <c r="G102" s="705">
        <v>14500</v>
      </c>
      <c r="H102" s="720">
        <f t="shared" si="32"/>
        <v>12725</v>
      </c>
      <c r="I102" s="722">
        <f t="shared" si="33"/>
        <v>0.53259871441689621</v>
      </c>
    </row>
    <row r="103" spans="1:9" s="24" customFormat="1" ht="17.25" customHeight="1" x14ac:dyDescent="0.2">
      <c r="A103" s="712">
        <v>326</v>
      </c>
      <c r="B103" s="699"/>
      <c r="C103" s="705"/>
      <c r="D103" s="705"/>
      <c r="E103" s="713"/>
      <c r="F103" s="705"/>
      <c r="G103" s="705"/>
      <c r="H103" s="713"/>
      <c r="I103" s="714"/>
    </row>
    <row r="104" spans="1:9" s="24" customFormat="1" ht="17.25" customHeight="1" x14ac:dyDescent="0.2">
      <c r="A104" s="712">
        <v>32601</v>
      </c>
      <c r="B104" s="699" t="s">
        <v>679</v>
      </c>
      <c r="C104" s="705">
        <v>190000</v>
      </c>
      <c r="D104" s="705">
        <f>0-93712.21</f>
        <v>-93712.21</v>
      </c>
      <c r="E104" s="713">
        <f>+C104+D104</f>
        <v>96287.79</v>
      </c>
      <c r="F104" s="705">
        <v>0</v>
      </c>
      <c r="G104" s="705">
        <v>0</v>
      </c>
      <c r="H104" s="720">
        <f t="shared" ref="H104" si="34">+E104-F104</f>
        <v>96287.79</v>
      </c>
      <c r="I104" s="722">
        <f t="shared" ref="I104" si="35">+F104/E104</f>
        <v>0</v>
      </c>
    </row>
    <row r="105" spans="1:9" s="24" customFormat="1" ht="17.25" customHeight="1" x14ac:dyDescent="0.2">
      <c r="A105" s="712">
        <v>327</v>
      </c>
      <c r="B105" s="699"/>
      <c r="C105" s="705"/>
      <c r="D105" s="705"/>
      <c r="E105" s="713"/>
      <c r="F105" s="705"/>
      <c r="G105" s="705"/>
      <c r="H105" s="713"/>
      <c r="I105" s="714"/>
    </row>
    <row r="106" spans="1:9" s="24" customFormat="1" ht="17.25" customHeight="1" x14ac:dyDescent="0.2">
      <c r="A106" s="712">
        <v>32701</v>
      </c>
      <c r="B106" s="699" t="s">
        <v>680</v>
      </c>
      <c r="C106" s="705">
        <v>70000</v>
      </c>
      <c r="D106" s="705">
        <v>-25436.080000000002</v>
      </c>
      <c r="E106" s="713">
        <f>+C106+D106</f>
        <v>44563.92</v>
      </c>
      <c r="F106" s="705">
        <v>0</v>
      </c>
      <c r="G106" s="705">
        <v>0</v>
      </c>
      <c r="H106" s="720">
        <f t="shared" ref="H106" si="36">+E106-F106</f>
        <v>44563.92</v>
      </c>
      <c r="I106" s="722">
        <f t="shared" ref="I106" si="37">+F106/E106</f>
        <v>0</v>
      </c>
    </row>
    <row r="107" spans="1:9" s="24" customFormat="1" ht="17.25" customHeight="1" x14ac:dyDescent="0.2">
      <c r="A107" s="712">
        <v>3300</v>
      </c>
      <c r="B107" s="699" t="s">
        <v>647</v>
      </c>
      <c r="C107" s="705">
        <f>+C109+C111+C112+C114+C116</f>
        <v>338644.14</v>
      </c>
      <c r="D107" s="705">
        <f>+D109+D111+D112+D114+D116</f>
        <v>-106224.12</v>
      </c>
      <c r="E107" s="705">
        <f t="shared" ref="E107:I107" si="38">+E109+E111+E112+E114+E116</f>
        <v>232420.02000000002</v>
      </c>
      <c r="F107" s="705">
        <f t="shared" si="38"/>
        <v>16532.900000000001</v>
      </c>
      <c r="G107" s="705">
        <f t="shared" si="38"/>
        <v>16532.900000000001</v>
      </c>
      <c r="H107" s="705">
        <f t="shared" si="38"/>
        <v>215887.12000000002</v>
      </c>
      <c r="I107" s="705">
        <f t="shared" si="38"/>
        <v>1.6898730761564509</v>
      </c>
    </row>
    <row r="108" spans="1:9" s="24" customFormat="1" ht="17.25" customHeight="1" x14ac:dyDescent="0.2">
      <c r="A108" s="712">
        <v>331</v>
      </c>
      <c r="B108" s="699"/>
      <c r="C108" s="705"/>
      <c r="D108" s="705"/>
      <c r="E108" s="713"/>
      <c r="F108" s="705"/>
      <c r="G108" s="705"/>
      <c r="H108" s="713"/>
      <c r="I108" s="714"/>
    </row>
    <row r="109" spans="1:9" s="24" customFormat="1" ht="17.25" customHeight="1" x14ac:dyDescent="0.2">
      <c r="A109" s="712">
        <v>33101</v>
      </c>
      <c r="B109" s="699" t="s">
        <v>648</v>
      </c>
      <c r="C109" s="705">
        <v>25000</v>
      </c>
      <c r="D109" s="705">
        <f>8976-6012</f>
        <v>2964</v>
      </c>
      <c r="E109" s="713">
        <f>+C109+D109</f>
        <v>27964</v>
      </c>
      <c r="F109" s="705">
        <v>11820.4</v>
      </c>
      <c r="G109" s="705">
        <v>11820.4</v>
      </c>
      <c r="H109" s="720">
        <f t="shared" ref="H109" si="39">+E109-F109</f>
        <v>16143.6</v>
      </c>
      <c r="I109" s="722">
        <f t="shared" ref="I109" si="40">+F109/E109</f>
        <v>0.42270061507652695</v>
      </c>
    </row>
    <row r="110" spans="1:9" s="24" customFormat="1" ht="17.25" customHeight="1" x14ac:dyDescent="0.2">
      <c r="A110" s="712">
        <v>333</v>
      </c>
      <c r="B110" s="699"/>
      <c r="C110" s="705"/>
      <c r="D110" s="705"/>
      <c r="E110" s="713"/>
      <c r="F110" s="705"/>
      <c r="G110" s="705"/>
      <c r="H110" s="713"/>
      <c r="I110" s="714"/>
    </row>
    <row r="111" spans="1:9" s="24" customFormat="1" ht="17.25" customHeight="1" x14ac:dyDescent="0.2">
      <c r="A111" s="712">
        <v>33301</v>
      </c>
      <c r="B111" s="699" t="s">
        <v>649</v>
      </c>
      <c r="C111" s="705">
        <v>0</v>
      </c>
      <c r="D111" s="705">
        <v>2320</v>
      </c>
      <c r="E111" s="713">
        <f>+C111+D111</f>
        <v>2320</v>
      </c>
      <c r="F111" s="705">
        <v>2320</v>
      </c>
      <c r="G111" s="705">
        <v>2320</v>
      </c>
      <c r="H111" s="720">
        <f t="shared" ref="H111" si="41">+E111-F111</f>
        <v>0</v>
      </c>
      <c r="I111" s="722">
        <f t="shared" ref="I111" si="42">+F111/E111</f>
        <v>1</v>
      </c>
    </row>
    <row r="112" spans="1:9" s="24" customFormat="1" ht="17.25" customHeight="1" x14ac:dyDescent="0.2">
      <c r="A112" s="712">
        <v>33302</v>
      </c>
      <c r="B112" s="699" t="s">
        <v>681</v>
      </c>
      <c r="C112" s="705">
        <v>9999.99</v>
      </c>
      <c r="D112" s="705">
        <v>-3636</v>
      </c>
      <c r="E112" s="713">
        <f>+C112+D112</f>
        <v>6363.99</v>
      </c>
      <c r="F112" s="705"/>
      <c r="G112" s="705"/>
      <c r="H112" s="720">
        <f t="shared" ref="H112" si="43">+E112-F112</f>
        <v>6363.99</v>
      </c>
      <c r="I112" s="722">
        <f t="shared" ref="I112" si="44">+F112/E112</f>
        <v>0</v>
      </c>
    </row>
    <row r="113" spans="1:9" s="24" customFormat="1" ht="17.25" customHeight="1" x14ac:dyDescent="0.2">
      <c r="A113" s="712">
        <v>334</v>
      </c>
      <c r="B113" s="699"/>
      <c r="C113" s="705"/>
      <c r="D113" s="705"/>
      <c r="E113" s="713"/>
      <c r="F113" s="705"/>
      <c r="G113" s="705"/>
      <c r="H113" s="713"/>
      <c r="I113" s="714"/>
    </row>
    <row r="114" spans="1:9" s="24" customFormat="1" ht="17.25" customHeight="1" x14ac:dyDescent="0.2">
      <c r="A114" s="712">
        <v>33401</v>
      </c>
      <c r="B114" s="699" t="s">
        <v>650</v>
      </c>
      <c r="C114" s="705">
        <v>10000.01</v>
      </c>
      <c r="D114" s="705">
        <f>1940-2985.12</f>
        <v>-1045.1199999999999</v>
      </c>
      <c r="E114" s="713">
        <f>+C114+D114</f>
        <v>8954.89</v>
      </c>
      <c r="F114" s="705">
        <v>2392.5</v>
      </c>
      <c r="G114" s="705">
        <v>2392.5</v>
      </c>
      <c r="H114" s="720">
        <f t="shared" ref="H114" si="45">+E114-F114</f>
        <v>6562.3899999999994</v>
      </c>
      <c r="I114" s="722">
        <f t="shared" ref="I114" si="46">+F114/E114</f>
        <v>0.26717246107992393</v>
      </c>
    </row>
    <row r="115" spans="1:9" s="24" customFormat="1" ht="17.25" customHeight="1" x14ac:dyDescent="0.2">
      <c r="A115" s="712">
        <v>338</v>
      </c>
      <c r="B115" s="699"/>
      <c r="C115" s="705"/>
      <c r="D115" s="705"/>
      <c r="E115" s="713"/>
      <c r="F115" s="705"/>
      <c r="G115" s="705"/>
      <c r="H115" s="713"/>
      <c r="I115" s="714"/>
    </row>
    <row r="116" spans="1:9" s="24" customFormat="1" ht="17.25" customHeight="1" x14ac:dyDescent="0.2">
      <c r="A116" s="712">
        <v>33801</v>
      </c>
      <c r="B116" s="699" t="s">
        <v>682</v>
      </c>
      <c r="C116" s="705">
        <v>293644.14</v>
      </c>
      <c r="D116" s="705">
        <v>-106827</v>
      </c>
      <c r="E116" s="713">
        <f>+C116+D116</f>
        <v>186817.14</v>
      </c>
      <c r="F116" s="705"/>
      <c r="G116" s="705"/>
      <c r="H116" s="720">
        <f t="shared" ref="H116" si="47">+E116-F116</f>
        <v>186817.14</v>
      </c>
      <c r="I116" s="722">
        <f t="shared" ref="I116" si="48">+F116/E116</f>
        <v>0</v>
      </c>
    </row>
    <row r="117" spans="1:9" s="24" customFormat="1" ht="17.25" customHeight="1" x14ac:dyDescent="0.2">
      <c r="A117" s="712">
        <v>3400</v>
      </c>
      <c r="B117" s="699" t="s">
        <v>651</v>
      </c>
      <c r="C117" s="705">
        <f>+C119+C121</f>
        <v>63000</v>
      </c>
      <c r="D117" s="705">
        <f t="shared" ref="D117:I117" si="49">+D119+D121</f>
        <v>29236.239999999998</v>
      </c>
      <c r="E117" s="705">
        <f t="shared" si="49"/>
        <v>92236.24</v>
      </c>
      <c r="F117" s="705">
        <f t="shared" si="49"/>
        <v>52047.77</v>
      </c>
      <c r="G117" s="705">
        <f t="shared" si="49"/>
        <v>52047.77</v>
      </c>
      <c r="H117" s="705">
        <f t="shared" si="49"/>
        <v>40188.470000000008</v>
      </c>
      <c r="I117" s="705">
        <f t="shared" si="49"/>
        <v>1.0377655055247006</v>
      </c>
    </row>
    <row r="118" spans="1:9" s="24" customFormat="1" ht="17.25" customHeight="1" x14ac:dyDescent="0.2">
      <c r="A118" s="712">
        <v>345</v>
      </c>
      <c r="B118" s="699"/>
      <c r="C118" s="705"/>
      <c r="D118" s="705"/>
      <c r="E118" s="713"/>
      <c r="F118" s="705"/>
      <c r="G118" s="705"/>
      <c r="H118" s="713"/>
      <c r="I118" s="714"/>
    </row>
    <row r="119" spans="1:9" s="24" customFormat="1" ht="17.25" customHeight="1" x14ac:dyDescent="0.2">
      <c r="A119" s="712">
        <v>34501</v>
      </c>
      <c r="B119" s="699" t="s">
        <v>652</v>
      </c>
      <c r="C119" s="705">
        <v>60000</v>
      </c>
      <c r="D119" s="705">
        <f>42987.88-14552</f>
        <v>28435.879999999997</v>
      </c>
      <c r="E119" s="713">
        <f>+C119+D119</f>
        <v>88435.88</v>
      </c>
      <c r="F119" s="705">
        <v>50263.88</v>
      </c>
      <c r="G119" s="705">
        <v>50263.88</v>
      </c>
      <c r="H119" s="720">
        <f t="shared" ref="H119" si="50">+E119-F119</f>
        <v>38172.000000000007</v>
      </c>
      <c r="I119" s="722">
        <f t="shared" ref="I119" si="51">+F119/E119</f>
        <v>0.56836523818160678</v>
      </c>
    </row>
    <row r="120" spans="1:9" s="24" customFormat="1" ht="17.25" customHeight="1" x14ac:dyDescent="0.2">
      <c r="A120" s="712">
        <v>347</v>
      </c>
      <c r="B120" s="699"/>
      <c r="C120" s="705"/>
      <c r="D120" s="705"/>
      <c r="E120" s="713"/>
      <c r="F120" s="705"/>
      <c r="G120" s="705"/>
      <c r="H120" s="713"/>
      <c r="I120" s="714"/>
    </row>
    <row r="121" spans="1:9" s="24" customFormat="1" ht="17.25" customHeight="1" x14ac:dyDescent="0.2">
      <c r="A121" s="712">
        <v>34701</v>
      </c>
      <c r="B121" s="699" t="s">
        <v>653</v>
      </c>
      <c r="C121" s="705">
        <v>3000</v>
      </c>
      <c r="D121" s="705">
        <f>1481.36-681</f>
        <v>800.3599999999999</v>
      </c>
      <c r="E121" s="713">
        <f>+C121+D121</f>
        <v>3800.3599999999997</v>
      </c>
      <c r="F121" s="705">
        <v>1783.89</v>
      </c>
      <c r="G121" s="705">
        <v>1783.89</v>
      </c>
      <c r="H121" s="720">
        <f t="shared" ref="H121" si="52">+E121-F121</f>
        <v>2016.4699999999996</v>
      </c>
      <c r="I121" s="722">
        <f t="shared" ref="I121" si="53">+F121/E121</f>
        <v>0.46940026734309387</v>
      </c>
    </row>
    <row r="122" spans="1:9" s="24" customFormat="1" ht="17.25" customHeight="1" x14ac:dyDescent="0.2">
      <c r="A122" s="712">
        <v>3500</v>
      </c>
      <c r="B122" s="699" t="s">
        <v>654</v>
      </c>
      <c r="C122" s="705">
        <f>+C124+C126+C127+C129+C131+C133+C135+C137</f>
        <v>182656.47</v>
      </c>
      <c r="D122" s="705">
        <f t="shared" ref="D122:I122" si="54">+D124+D126+D127+D129+D131+D133+D135+D137</f>
        <v>-64468.24</v>
      </c>
      <c r="E122" s="705">
        <f t="shared" si="54"/>
        <v>118188.23000000001</v>
      </c>
      <c r="F122" s="705">
        <f t="shared" si="54"/>
        <v>2979.97</v>
      </c>
      <c r="G122" s="705">
        <f t="shared" si="54"/>
        <v>2979.97</v>
      </c>
      <c r="H122" s="705">
        <f t="shared" si="54"/>
        <v>115208.26000000001</v>
      </c>
      <c r="I122" s="705">
        <f t="shared" si="54"/>
        <v>6.93990286367029E-2</v>
      </c>
    </row>
    <row r="123" spans="1:9" s="24" customFormat="1" ht="17.25" customHeight="1" x14ac:dyDescent="0.2">
      <c r="A123" s="712">
        <v>351</v>
      </c>
      <c r="B123" s="699"/>
      <c r="C123" s="705"/>
      <c r="D123" s="705"/>
      <c r="E123" s="713"/>
      <c r="F123" s="705"/>
      <c r="G123" s="705"/>
      <c r="H123" s="713"/>
      <c r="I123" s="714"/>
    </row>
    <row r="124" spans="1:9" s="24" customFormat="1" ht="17.25" customHeight="1" x14ac:dyDescent="0.2">
      <c r="A124" s="712">
        <v>35101</v>
      </c>
      <c r="B124" s="699" t="s">
        <v>683</v>
      </c>
      <c r="C124" s="705">
        <v>1500</v>
      </c>
      <c r="D124" s="705">
        <v>-543</v>
      </c>
      <c r="E124" s="713">
        <f>+C124+D124</f>
        <v>957</v>
      </c>
      <c r="F124" s="705"/>
      <c r="G124" s="705"/>
      <c r="H124" s="720">
        <f t="shared" ref="H124:H137" si="55">+E124-F124</f>
        <v>957</v>
      </c>
      <c r="I124" s="722">
        <f t="shared" ref="I124:I137" si="56">+F124/E124</f>
        <v>0</v>
      </c>
    </row>
    <row r="125" spans="1:9" s="24" customFormat="1" ht="17.25" customHeight="1" x14ac:dyDescent="0.2">
      <c r="A125" s="712">
        <v>352</v>
      </c>
      <c r="B125" s="699"/>
      <c r="C125" s="705"/>
      <c r="D125" s="705"/>
      <c r="E125" s="713"/>
      <c r="F125" s="705"/>
      <c r="G125" s="705"/>
      <c r="H125" s="720"/>
      <c r="I125" s="722"/>
    </row>
    <row r="126" spans="1:9" s="24" customFormat="1" ht="17.25" customHeight="1" x14ac:dyDescent="0.2">
      <c r="A126" s="712">
        <v>35201</v>
      </c>
      <c r="B126" s="699" t="str">
        <f>+B124</f>
        <v>Mantenimiento y conservacion  de</v>
      </c>
      <c r="C126" s="705">
        <v>1500</v>
      </c>
      <c r="D126" s="705">
        <v>-430.36</v>
      </c>
      <c r="E126" s="713">
        <f>+C126+D126</f>
        <v>1069.6399999999999</v>
      </c>
      <c r="F126" s="705"/>
      <c r="G126" s="705"/>
      <c r="H126" s="720">
        <f t="shared" si="55"/>
        <v>1069.6399999999999</v>
      </c>
      <c r="I126" s="722">
        <f t="shared" si="56"/>
        <v>0</v>
      </c>
    </row>
    <row r="127" spans="1:9" s="24" customFormat="1" ht="17.25" customHeight="1" x14ac:dyDescent="0.2">
      <c r="A127" s="712">
        <v>35202</v>
      </c>
      <c r="B127" s="699" t="str">
        <f>+B126</f>
        <v>Mantenimiento y conservacion  de</v>
      </c>
      <c r="C127" s="705">
        <v>1300</v>
      </c>
      <c r="D127" s="705">
        <v>-400</v>
      </c>
      <c r="E127" s="713">
        <f>+C127+D127</f>
        <v>900</v>
      </c>
      <c r="F127" s="705"/>
      <c r="G127" s="705"/>
      <c r="H127" s="720">
        <f t="shared" si="55"/>
        <v>900</v>
      </c>
      <c r="I127" s="722">
        <f t="shared" si="56"/>
        <v>0</v>
      </c>
    </row>
    <row r="128" spans="1:9" s="24" customFormat="1" ht="17.25" customHeight="1" x14ac:dyDescent="0.2">
      <c r="A128" s="712">
        <v>353</v>
      </c>
      <c r="B128" s="699"/>
      <c r="C128" s="705"/>
      <c r="D128" s="705"/>
      <c r="E128" s="713"/>
      <c r="F128" s="705"/>
      <c r="G128" s="705"/>
      <c r="H128" s="720"/>
      <c r="I128" s="722"/>
    </row>
    <row r="129" spans="1:9" s="24" customFormat="1" ht="17.25" customHeight="1" x14ac:dyDescent="0.2">
      <c r="A129" s="712">
        <v>35302</v>
      </c>
      <c r="B129" s="699" t="str">
        <f>+B127</f>
        <v>Mantenimiento y conservacion  de</v>
      </c>
      <c r="C129" s="705">
        <v>1500</v>
      </c>
      <c r="D129" s="705">
        <v>-531</v>
      </c>
      <c r="E129" s="713">
        <f>+C129+D129</f>
        <v>969</v>
      </c>
      <c r="F129" s="705"/>
      <c r="G129" s="705"/>
      <c r="H129" s="720">
        <f t="shared" si="55"/>
        <v>969</v>
      </c>
      <c r="I129" s="722">
        <f t="shared" si="56"/>
        <v>0</v>
      </c>
    </row>
    <row r="130" spans="1:9" s="24" customFormat="1" ht="17.25" customHeight="1" x14ac:dyDescent="0.2">
      <c r="A130" s="712">
        <v>354</v>
      </c>
      <c r="B130" s="699"/>
      <c r="C130" s="705"/>
      <c r="D130" s="705"/>
      <c r="E130" s="713"/>
      <c r="F130" s="705"/>
      <c r="G130" s="705"/>
      <c r="H130" s="720"/>
      <c r="I130" s="722"/>
    </row>
    <row r="131" spans="1:9" s="24" customFormat="1" ht="17.25" customHeight="1" x14ac:dyDescent="0.2">
      <c r="A131" s="712">
        <v>35401</v>
      </c>
      <c r="B131" s="699" t="s">
        <v>684</v>
      </c>
      <c r="C131" s="705">
        <v>1500</v>
      </c>
      <c r="D131" s="705">
        <v>-543</v>
      </c>
      <c r="E131" s="713">
        <f>+C131+D131</f>
        <v>957</v>
      </c>
      <c r="F131" s="705"/>
      <c r="G131" s="705"/>
      <c r="H131" s="720">
        <f t="shared" si="55"/>
        <v>957</v>
      </c>
      <c r="I131" s="722">
        <f t="shared" si="56"/>
        <v>0</v>
      </c>
    </row>
    <row r="132" spans="1:9" s="24" customFormat="1" ht="17.25" customHeight="1" x14ac:dyDescent="0.2">
      <c r="A132" s="712">
        <v>355</v>
      </c>
      <c r="B132" s="699"/>
      <c r="C132" s="705"/>
      <c r="D132" s="705"/>
      <c r="E132" s="713"/>
      <c r="F132" s="705"/>
      <c r="G132" s="705"/>
      <c r="H132" s="720"/>
      <c r="I132" s="722"/>
    </row>
    <row r="133" spans="1:9" s="24" customFormat="1" ht="17.25" customHeight="1" x14ac:dyDescent="0.2">
      <c r="A133" s="712">
        <v>35501</v>
      </c>
      <c r="B133" s="699" t="s">
        <v>685</v>
      </c>
      <c r="C133" s="705">
        <v>64997.65</v>
      </c>
      <c r="D133" s="705">
        <f>2670-24728</f>
        <v>-22058</v>
      </c>
      <c r="E133" s="713">
        <f>+C133+D133</f>
        <v>42939.65</v>
      </c>
      <c r="F133" s="705">
        <v>2979.97</v>
      </c>
      <c r="G133" s="705">
        <v>2979.97</v>
      </c>
      <c r="H133" s="720">
        <f t="shared" si="55"/>
        <v>39959.68</v>
      </c>
      <c r="I133" s="722">
        <f t="shared" si="56"/>
        <v>6.93990286367029E-2</v>
      </c>
    </row>
    <row r="134" spans="1:9" s="24" customFormat="1" ht="17.25" customHeight="1" x14ac:dyDescent="0.2">
      <c r="A134" s="712"/>
      <c r="B134" s="699"/>
      <c r="C134" s="705"/>
      <c r="D134" s="705"/>
      <c r="E134" s="713"/>
      <c r="F134" s="705"/>
      <c r="G134" s="705"/>
      <c r="H134" s="720"/>
      <c r="I134" s="722"/>
    </row>
    <row r="135" spans="1:9" s="24" customFormat="1" ht="17.25" customHeight="1" x14ac:dyDescent="0.2">
      <c r="A135" s="712"/>
      <c r="B135" s="699" t="s">
        <v>686</v>
      </c>
      <c r="C135" s="705">
        <v>1500</v>
      </c>
      <c r="D135" s="705">
        <v>-362</v>
      </c>
      <c r="E135" s="713">
        <f>+C135+D135</f>
        <v>1138</v>
      </c>
      <c r="F135" s="705"/>
      <c r="G135" s="705"/>
      <c r="H135" s="720">
        <f t="shared" si="55"/>
        <v>1138</v>
      </c>
      <c r="I135" s="722">
        <f t="shared" si="56"/>
        <v>0</v>
      </c>
    </row>
    <row r="136" spans="1:9" s="24" customFormat="1" ht="17.25" customHeight="1" x14ac:dyDescent="0.2">
      <c r="A136" s="712"/>
      <c r="B136" s="699"/>
      <c r="C136" s="705"/>
      <c r="D136" s="705"/>
      <c r="E136" s="713"/>
      <c r="F136" s="705"/>
      <c r="G136" s="705"/>
      <c r="H136" s="720"/>
      <c r="I136" s="722"/>
    </row>
    <row r="137" spans="1:9" s="24" customFormat="1" ht="17.25" customHeight="1" x14ac:dyDescent="0.2">
      <c r="A137" s="712"/>
      <c r="B137" s="699" t="s">
        <v>687</v>
      </c>
      <c r="C137" s="705">
        <v>108858.82</v>
      </c>
      <c r="D137" s="705">
        <v>-39600.879999999997</v>
      </c>
      <c r="E137" s="713">
        <f>+C137+D137</f>
        <v>69257.94</v>
      </c>
      <c r="F137" s="705"/>
      <c r="G137" s="705"/>
      <c r="H137" s="720">
        <f t="shared" si="55"/>
        <v>69257.94</v>
      </c>
      <c r="I137" s="722">
        <f t="shared" si="56"/>
        <v>0</v>
      </c>
    </row>
    <row r="138" spans="1:9" s="24" customFormat="1" ht="17.25" customHeight="1" x14ac:dyDescent="0.2">
      <c r="A138" s="712">
        <v>3600</v>
      </c>
      <c r="B138" s="699" t="s">
        <v>655</v>
      </c>
      <c r="C138" s="705">
        <f>+C140+C141</f>
        <v>10000</v>
      </c>
      <c r="D138" s="705">
        <f t="shared" ref="D138:I138" si="57">+D140+D141</f>
        <v>7987</v>
      </c>
      <c r="E138" s="705">
        <f t="shared" si="57"/>
        <v>17987</v>
      </c>
      <c r="F138" s="705">
        <f t="shared" si="57"/>
        <v>11600</v>
      </c>
      <c r="G138" s="705">
        <f t="shared" si="57"/>
        <v>11600</v>
      </c>
      <c r="H138" s="705">
        <f t="shared" si="57"/>
        <v>6387</v>
      </c>
      <c r="I138" s="705">
        <f t="shared" si="57"/>
        <v>0.78351908139142179</v>
      </c>
    </row>
    <row r="139" spans="1:9" s="24" customFormat="1" ht="17.25" customHeight="1" x14ac:dyDescent="0.2">
      <c r="A139" s="712">
        <v>361</v>
      </c>
      <c r="B139" s="699"/>
      <c r="C139" s="705"/>
      <c r="D139" s="705"/>
      <c r="E139" s="713"/>
      <c r="F139" s="705"/>
      <c r="G139" s="705"/>
      <c r="H139" s="713"/>
      <c r="I139" s="714"/>
    </row>
    <row r="140" spans="1:9" s="24" customFormat="1" ht="17.25" customHeight="1" x14ac:dyDescent="0.2">
      <c r="A140" s="712">
        <v>36101</v>
      </c>
      <c r="B140" s="699" t="s">
        <v>656</v>
      </c>
      <c r="C140" s="705">
        <v>5000</v>
      </c>
      <c r="D140" s="705">
        <f>11160-1355</f>
        <v>9805</v>
      </c>
      <c r="E140" s="713">
        <f>+C140+D140</f>
        <v>14805</v>
      </c>
      <c r="F140" s="705">
        <v>11600</v>
      </c>
      <c r="G140" s="705">
        <v>11600</v>
      </c>
      <c r="H140" s="720">
        <f t="shared" ref="H140" si="58">+E140-F140</f>
        <v>3205</v>
      </c>
      <c r="I140" s="722">
        <f t="shared" ref="I140" si="59">+F140/E140</f>
        <v>0.78351908139142179</v>
      </c>
    </row>
    <row r="141" spans="1:9" s="24" customFormat="1" ht="17.25" customHeight="1" x14ac:dyDescent="0.2">
      <c r="A141" s="712"/>
      <c r="B141" s="699" t="s">
        <v>688</v>
      </c>
      <c r="C141" s="705">
        <v>5000</v>
      </c>
      <c r="D141" s="705">
        <f>206-2024</f>
        <v>-1818</v>
      </c>
      <c r="E141" s="713">
        <f>+C141+D141</f>
        <v>3182</v>
      </c>
      <c r="F141" s="705"/>
      <c r="G141" s="705"/>
      <c r="H141" s="720">
        <f t="shared" ref="H141" si="60">+E141-F141</f>
        <v>3182</v>
      </c>
      <c r="I141" s="722">
        <f t="shared" ref="I141" si="61">+F141/E141</f>
        <v>0</v>
      </c>
    </row>
    <row r="142" spans="1:9" s="24" customFormat="1" ht="17.25" customHeight="1" x14ac:dyDescent="0.2">
      <c r="A142" s="712">
        <v>3700</v>
      </c>
      <c r="B142" s="699" t="s">
        <v>657</v>
      </c>
      <c r="C142" s="705">
        <f>+C144+C145+C149+C150+C152+C154+C155</f>
        <v>88060.88</v>
      </c>
      <c r="D142" s="705">
        <f t="shared" ref="D142:I142" si="62">+D144+D145+D149+D150+D152+D154+D155</f>
        <v>127243.49</v>
      </c>
      <c r="E142" s="705">
        <f>+E144+E145+E149+E150+E152+E154+E155+E147</f>
        <v>274912.37</v>
      </c>
      <c r="F142" s="705">
        <f>+F144+F145+F149+F150+F152+F154+F155+F147</f>
        <v>213528.89</v>
      </c>
      <c r="G142" s="705">
        <f>+G144+G145+G149+G150+G152+G154+G155+G147</f>
        <v>213528.89</v>
      </c>
      <c r="H142" s="705">
        <f t="shared" si="62"/>
        <v>61383.48</v>
      </c>
      <c r="I142" s="705">
        <f t="shared" si="62"/>
        <v>2.3463902178269591</v>
      </c>
    </row>
    <row r="143" spans="1:9" s="24" customFormat="1" ht="17.25" customHeight="1" x14ac:dyDescent="0.2">
      <c r="A143" s="712">
        <v>371</v>
      </c>
      <c r="B143" s="699"/>
      <c r="C143" s="705"/>
      <c r="D143" s="705"/>
      <c r="E143" s="713"/>
      <c r="F143" s="705"/>
      <c r="G143" s="705"/>
      <c r="H143" s="713"/>
      <c r="I143" s="714"/>
    </row>
    <row r="144" spans="1:9" s="24" customFormat="1" ht="17.25" customHeight="1" x14ac:dyDescent="0.2">
      <c r="A144" s="712">
        <v>37101</v>
      </c>
      <c r="B144" s="699" t="s">
        <v>658</v>
      </c>
      <c r="C144" s="705">
        <v>30000</v>
      </c>
      <c r="D144" s="705">
        <f>65176.57-6442</f>
        <v>58734.57</v>
      </c>
      <c r="E144" s="713">
        <f>+C144+D144</f>
        <v>88734.57</v>
      </c>
      <c r="F144" s="705">
        <v>65190.89</v>
      </c>
      <c r="G144" s="705">
        <v>65190.89</v>
      </c>
      <c r="H144" s="720">
        <f t="shared" ref="H144:H155" si="63">+E144-F144</f>
        <v>23543.680000000008</v>
      </c>
      <c r="I144" s="722">
        <f t="shared" ref="I144:I155" si="64">+F144/E144</f>
        <v>0.7346729690581697</v>
      </c>
    </row>
    <row r="145" spans="1:9" s="24" customFormat="1" ht="17.25" customHeight="1" x14ac:dyDescent="0.2">
      <c r="A145" s="712"/>
      <c r="B145" s="699" t="s">
        <v>689</v>
      </c>
      <c r="C145" s="705">
        <v>2060.88</v>
      </c>
      <c r="D145" s="705">
        <v>-470</v>
      </c>
      <c r="E145" s="713">
        <f t="shared" ref="E145:E155" si="65">+C145+D145</f>
        <v>1590.88</v>
      </c>
      <c r="F145" s="705"/>
      <c r="G145" s="705"/>
      <c r="H145" s="720">
        <f t="shared" si="63"/>
        <v>1590.88</v>
      </c>
      <c r="I145" s="722">
        <f t="shared" si="64"/>
        <v>0</v>
      </c>
    </row>
    <row r="146" spans="1:9" s="24" customFormat="1" ht="17.25" customHeight="1" x14ac:dyDescent="0.2">
      <c r="A146" s="712">
        <v>372</v>
      </c>
      <c r="B146" s="699"/>
      <c r="C146" s="705"/>
      <c r="D146" s="705"/>
      <c r="E146" s="713"/>
      <c r="F146" s="705"/>
      <c r="G146" s="705"/>
      <c r="H146" s="720"/>
      <c r="I146" s="722"/>
    </row>
    <row r="147" spans="1:9" s="24" customFormat="1" ht="17.25" customHeight="1" x14ac:dyDescent="0.2">
      <c r="A147" s="712">
        <v>37201</v>
      </c>
      <c r="B147" s="699" t="s">
        <v>659</v>
      </c>
      <c r="C147" s="705">
        <v>0</v>
      </c>
      <c r="D147" s="705">
        <v>59608</v>
      </c>
      <c r="E147" s="713">
        <f t="shared" si="65"/>
        <v>59608</v>
      </c>
      <c r="F147" s="705">
        <v>59608</v>
      </c>
      <c r="G147" s="705">
        <v>59608</v>
      </c>
      <c r="H147" s="720">
        <f t="shared" si="63"/>
        <v>0</v>
      </c>
      <c r="I147" s="722">
        <f t="shared" si="64"/>
        <v>1</v>
      </c>
    </row>
    <row r="148" spans="1:9" s="24" customFormat="1" ht="17.25" customHeight="1" x14ac:dyDescent="0.2">
      <c r="A148" s="712">
        <v>375</v>
      </c>
      <c r="B148" s="699"/>
      <c r="C148" s="705"/>
      <c r="D148" s="705"/>
      <c r="E148" s="713"/>
      <c r="F148" s="705"/>
      <c r="G148" s="705"/>
      <c r="H148" s="720"/>
      <c r="I148" s="722"/>
    </row>
    <row r="149" spans="1:9" s="24" customFormat="1" ht="17.25" customHeight="1" x14ac:dyDescent="0.2">
      <c r="A149" s="712">
        <v>37501</v>
      </c>
      <c r="B149" s="699" t="s">
        <v>660</v>
      </c>
      <c r="C149" s="705">
        <v>30000</v>
      </c>
      <c r="D149" s="705">
        <f>63457.68-8686</f>
        <v>54771.68</v>
      </c>
      <c r="E149" s="713">
        <f t="shared" si="65"/>
        <v>84771.68</v>
      </c>
      <c r="F149" s="705">
        <v>65650</v>
      </c>
      <c r="G149" s="705">
        <v>65650</v>
      </c>
      <c r="H149" s="720">
        <f t="shared" si="63"/>
        <v>19121.679999999993</v>
      </c>
      <c r="I149" s="722">
        <f t="shared" si="64"/>
        <v>0.7744331597533517</v>
      </c>
    </row>
    <row r="150" spans="1:9" s="24" customFormat="1" ht="17.25" customHeight="1" x14ac:dyDescent="0.2">
      <c r="A150" s="712">
        <v>37502</v>
      </c>
      <c r="B150" s="699" t="s">
        <v>661</v>
      </c>
      <c r="C150" s="705">
        <v>20000</v>
      </c>
      <c r="D150" s="705">
        <f>21438-5627.76</f>
        <v>15810.24</v>
      </c>
      <c r="E150" s="713">
        <f t="shared" si="65"/>
        <v>35810.239999999998</v>
      </c>
      <c r="F150" s="705">
        <v>22900</v>
      </c>
      <c r="G150" s="705">
        <v>22900</v>
      </c>
      <c r="H150" s="720">
        <f t="shared" si="63"/>
        <v>12910.239999999998</v>
      </c>
      <c r="I150" s="722">
        <f t="shared" si="64"/>
        <v>0.63948189121323962</v>
      </c>
    </row>
    <row r="151" spans="1:9" s="24" customFormat="1" ht="17.25" customHeight="1" x14ac:dyDescent="0.2">
      <c r="A151" s="712">
        <v>376</v>
      </c>
      <c r="B151" s="699"/>
      <c r="C151" s="705"/>
      <c r="D151" s="705"/>
      <c r="E151" s="713"/>
      <c r="F151" s="705"/>
      <c r="G151" s="705"/>
      <c r="H151" s="720"/>
      <c r="I151" s="722"/>
    </row>
    <row r="152" spans="1:9" s="24" customFormat="1" ht="17.25" customHeight="1" x14ac:dyDescent="0.2">
      <c r="A152" s="712">
        <v>37601</v>
      </c>
      <c r="B152" s="699" t="s">
        <v>690</v>
      </c>
      <c r="C152" s="705">
        <v>2500</v>
      </c>
      <c r="D152" s="705">
        <v>-780</v>
      </c>
      <c r="E152" s="713">
        <f t="shared" si="65"/>
        <v>1720</v>
      </c>
      <c r="F152" s="705"/>
      <c r="G152" s="705"/>
      <c r="H152" s="720">
        <f t="shared" si="63"/>
        <v>1720</v>
      </c>
      <c r="I152" s="722">
        <f t="shared" si="64"/>
        <v>0</v>
      </c>
    </row>
    <row r="153" spans="1:9" s="24" customFormat="1" ht="17.25" customHeight="1" x14ac:dyDescent="0.2">
      <c r="A153" s="712">
        <v>379</v>
      </c>
      <c r="B153" s="699"/>
      <c r="C153" s="705"/>
      <c r="D153" s="705"/>
      <c r="E153" s="713"/>
      <c r="F153" s="705"/>
      <c r="G153" s="705"/>
      <c r="H153" s="720"/>
      <c r="I153" s="722"/>
    </row>
    <row r="154" spans="1:9" s="24" customFormat="1" ht="17.25" customHeight="1" x14ac:dyDescent="0.2">
      <c r="A154" s="712">
        <v>37901</v>
      </c>
      <c r="B154" s="699" t="s">
        <v>662</v>
      </c>
      <c r="C154" s="705">
        <v>1000</v>
      </c>
      <c r="D154" s="705">
        <f>180-270</f>
        <v>-90</v>
      </c>
      <c r="E154" s="713">
        <f t="shared" si="65"/>
        <v>910</v>
      </c>
      <c r="F154" s="705">
        <v>180</v>
      </c>
      <c r="G154" s="705">
        <v>180</v>
      </c>
      <c r="H154" s="720">
        <f t="shared" si="63"/>
        <v>730</v>
      </c>
      <c r="I154" s="722">
        <f t="shared" si="64"/>
        <v>0.19780219780219779</v>
      </c>
    </row>
    <row r="155" spans="1:9" s="24" customFormat="1" ht="17.25" customHeight="1" x14ac:dyDescent="0.2">
      <c r="A155" s="712">
        <v>37903</v>
      </c>
      <c r="B155" s="699" t="s">
        <v>691</v>
      </c>
      <c r="C155" s="705">
        <v>2500</v>
      </c>
      <c r="D155" s="705">
        <v>-733</v>
      </c>
      <c r="E155" s="713">
        <f t="shared" si="65"/>
        <v>1767</v>
      </c>
      <c r="F155" s="705"/>
      <c r="G155" s="705"/>
      <c r="H155" s="720">
        <f t="shared" si="63"/>
        <v>1767</v>
      </c>
      <c r="I155" s="722">
        <f t="shared" si="64"/>
        <v>0</v>
      </c>
    </row>
    <row r="156" spans="1:9" s="24" customFormat="1" ht="17.25" customHeight="1" x14ac:dyDescent="0.2">
      <c r="A156" s="712">
        <v>3800</v>
      </c>
      <c r="B156" s="699" t="s">
        <v>663</v>
      </c>
      <c r="C156" s="705">
        <f>+C158+C160</f>
        <v>57500</v>
      </c>
      <c r="D156" s="705">
        <f t="shared" ref="D156:I156" si="66">+D158+D160</f>
        <v>154205.48000000001</v>
      </c>
      <c r="E156" s="705">
        <f t="shared" si="66"/>
        <v>211705.48</v>
      </c>
      <c r="F156" s="705">
        <f t="shared" si="66"/>
        <v>164039.06</v>
      </c>
      <c r="G156" s="705">
        <f t="shared" si="66"/>
        <v>164039.06</v>
      </c>
      <c r="H156" s="705">
        <f t="shared" si="66"/>
        <v>47666.420000000013</v>
      </c>
      <c r="I156" s="705">
        <f t="shared" si="66"/>
        <v>0.79377267157230402</v>
      </c>
    </row>
    <row r="157" spans="1:9" s="24" customFormat="1" ht="17.25" customHeight="1" x14ac:dyDescent="0.2">
      <c r="A157" s="712">
        <v>382</v>
      </c>
      <c r="B157" s="699"/>
      <c r="C157" s="705"/>
      <c r="D157" s="705"/>
      <c r="E157" s="713"/>
      <c r="F157" s="705"/>
      <c r="G157" s="705"/>
      <c r="H157" s="713"/>
      <c r="I157" s="714"/>
    </row>
    <row r="158" spans="1:9" s="24" customFormat="1" ht="17.25" customHeight="1" x14ac:dyDescent="0.2">
      <c r="A158" s="712">
        <v>38201</v>
      </c>
      <c r="B158" s="699" t="s">
        <v>692</v>
      </c>
      <c r="C158" s="705">
        <v>7500</v>
      </c>
      <c r="D158" s="705">
        <f>945-3397</f>
        <v>-2452</v>
      </c>
      <c r="E158" s="713">
        <f>+C158+D158</f>
        <v>5048</v>
      </c>
      <c r="F158" s="705"/>
      <c r="G158" s="705"/>
      <c r="H158" s="720">
        <f t="shared" ref="H158" si="67">+E158-F158</f>
        <v>5048</v>
      </c>
      <c r="I158" s="722">
        <f t="shared" ref="I158" si="68">+F158/E158</f>
        <v>0</v>
      </c>
    </row>
    <row r="159" spans="1:9" s="24" customFormat="1" ht="17.25" customHeight="1" x14ac:dyDescent="0.2">
      <c r="A159" s="712">
        <v>383</v>
      </c>
      <c r="B159" s="699"/>
      <c r="C159" s="705"/>
      <c r="D159" s="705"/>
      <c r="E159" s="713"/>
      <c r="F159" s="705"/>
      <c r="G159" s="705"/>
      <c r="H159" s="713"/>
      <c r="I159" s="714"/>
    </row>
    <row r="160" spans="1:9" s="24" customFormat="1" ht="17.25" customHeight="1" x14ac:dyDescent="0.2">
      <c r="A160" s="712">
        <v>38301</v>
      </c>
      <c r="B160" s="699" t="s">
        <v>664</v>
      </c>
      <c r="C160" s="705">
        <v>50000</v>
      </c>
      <c r="D160" s="705">
        <f>184649.88-27992.4</f>
        <v>156657.48000000001</v>
      </c>
      <c r="E160" s="713">
        <f>+C160+D160</f>
        <v>206657.48</v>
      </c>
      <c r="F160" s="705">
        <v>164039.06</v>
      </c>
      <c r="G160" s="705">
        <v>164039.06</v>
      </c>
      <c r="H160" s="720">
        <f t="shared" ref="H160" si="69">+E160-F160</f>
        <v>42618.420000000013</v>
      </c>
      <c r="I160" s="722">
        <f t="shared" ref="I160" si="70">+F160/E160</f>
        <v>0.79377267157230402</v>
      </c>
    </row>
    <row r="161" spans="1:9" s="24" customFormat="1" ht="17.25" customHeight="1" x14ac:dyDescent="0.2">
      <c r="A161" s="712">
        <v>3900</v>
      </c>
      <c r="B161" s="699" t="s">
        <v>665</v>
      </c>
      <c r="C161" s="705">
        <f>+C163+C165</f>
        <v>201000</v>
      </c>
      <c r="D161" s="705">
        <f t="shared" ref="D161:I161" si="71">+D163+D165</f>
        <v>-36344.69</v>
      </c>
      <c r="E161" s="705">
        <f t="shared" si="71"/>
        <v>164655.31</v>
      </c>
      <c r="F161" s="705">
        <f t="shared" si="71"/>
        <v>36755.39</v>
      </c>
      <c r="G161" s="705">
        <f t="shared" si="71"/>
        <v>36755.39</v>
      </c>
      <c r="H161" s="705">
        <f t="shared" si="71"/>
        <v>127899.92</v>
      </c>
      <c r="I161" s="705">
        <f t="shared" si="71"/>
        <v>0.31696289651429999</v>
      </c>
    </row>
    <row r="162" spans="1:9" s="24" customFormat="1" ht="17.25" customHeight="1" x14ac:dyDescent="0.2">
      <c r="A162" s="712">
        <v>392</v>
      </c>
      <c r="B162" s="699"/>
      <c r="C162" s="705"/>
      <c r="D162" s="705"/>
      <c r="E162" s="713"/>
      <c r="F162" s="705"/>
      <c r="G162" s="705"/>
      <c r="H162" s="713"/>
      <c r="I162" s="714"/>
    </row>
    <row r="163" spans="1:9" s="24" customFormat="1" ht="17.25" customHeight="1" x14ac:dyDescent="0.2">
      <c r="A163" s="712">
        <v>39201</v>
      </c>
      <c r="B163" s="699" t="s">
        <v>666</v>
      </c>
      <c r="C163" s="705">
        <v>76000</v>
      </c>
      <c r="D163" s="705">
        <v>-27582.69</v>
      </c>
      <c r="E163" s="713">
        <f>+C163+D163</f>
        <v>48417.31</v>
      </c>
      <c r="F163" s="705">
        <v>62.64</v>
      </c>
      <c r="G163" s="705">
        <v>62.64</v>
      </c>
      <c r="H163" s="720">
        <f t="shared" ref="H163" si="72">+E163-F163</f>
        <v>48354.67</v>
      </c>
      <c r="I163" s="722">
        <f t="shared" ref="I163" si="73">+F163/E163</f>
        <v>1.293752172518465E-3</v>
      </c>
    </row>
    <row r="164" spans="1:9" s="24" customFormat="1" ht="17.25" customHeight="1" x14ac:dyDescent="0.2">
      <c r="A164" s="712">
        <v>396</v>
      </c>
      <c r="B164" s="699"/>
      <c r="C164" s="705"/>
      <c r="D164" s="705"/>
      <c r="E164" s="713"/>
      <c r="F164" s="705"/>
      <c r="G164" s="705"/>
      <c r="H164" s="713"/>
      <c r="I164" s="714"/>
    </row>
    <row r="165" spans="1:9" s="24" customFormat="1" ht="17.25" customHeight="1" thickBot="1" x14ac:dyDescent="0.25">
      <c r="A165" s="700">
        <v>39601</v>
      </c>
      <c r="B165" s="701" t="s">
        <v>667</v>
      </c>
      <c r="C165" s="706">
        <v>125000</v>
      </c>
      <c r="D165" s="706">
        <f>23200-31962</f>
        <v>-8762</v>
      </c>
      <c r="E165" s="698">
        <f>+C165+D165</f>
        <v>116238</v>
      </c>
      <c r="F165" s="706">
        <v>36692.75</v>
      </c>
      <c r="G165" s="706">
        <v>36692.75</v>
      </c>
      <c r="H165" s="693">
        <f t="shared" ref="H165" si="74">+E165-F165</f>
        <v>79545.25</v>
      </c>
      <c r="I165" s="694">
        <f t="shared" ref="I165" si="75">+F165/E165</f>
        <v>0.3156691443417815</v>
      </c>
    </row>
    <row r="166" spans="1:9" s="6" customFormat="1" ht="20.25" customHeight="1" thickBot="1" x14ac:dyDescent="0.3">
      <c r="A166" s="289"/>
      <c r="B166" s="703" t="s">
        <v>159</v>
      </c>
      <c r="C166" s="707">
        <f>+C10+C39+C83</f>
        <v>15323938.119999999</v>
      </c>
      <c r="D166" s="707">
        <f t="shared" ref="D166:I166" si="76">+D10+D39+D83</f>
        <v>-59608.000000000044</v>
      </c>
      <c r="E166" s="707">
        <f t="shared" si="76"/>
        <v>15323938.119999999</v>
      </c>
      <c r="F166" s="707">
        <f t="shared" si="76"/>
        <v>3348749.4800000004</v>
      </c>
      <c r="G166" s="707">
        <f t="shared" si="76"/>
        <v>3348749.08</v>
      </c>
      <c r="H166" s="707">
        <f t="shared" si="76"/>
        <v>11975188.640000002</v>
      </c>
      <c r="I166" s="707">
        <f t="shared" si="76"/>
        <v>16.782886052163775</v>
      </c>
    </row>
    <row r="169" spans="1:9" x14ac:dyDescent="0.3">
      <c r="B169" s="74" t="s">
        <v>745</v>
      </c>
      <c r="F169" s="74" t="s">
        <v>747</v>
      </c>
      <c r="G169" s="168"/>
      <c r="H169" s="168"/>
    </row>
    <row r="170" spans="1:9" x14ac:dyDescent="0.3">
      <c r="B170" s="74" t="s">
        <v>746</v>
      </c>
      <c r="F170" s="74" t="s">
        <v>757</v>
      </c>
      <c r="G170" s="168"/>
      <c r="H170" s="168"/>
    </row>
  </sheetData>
  <mergeCells count="8">
    <mergeCell ref="C6:E6"/>
    <mergeCell ref="H6:I6"/>
    <mergeCell ref="A7:B8"/>
    <mergeCell ref="A1:I1"/>
    <mergeCell ref="A2:I2"/>
    <mergeCell ref="A3:I3"/>
    <mergeCell ref="A4:I4"/>
    <mergeCell ref="A5:I5"/>
  </mergeCells>
  <pageMargins left="0.39370078740157483" right="0.39370078740157483" top="0.51181102362204722" bottom="0.19685039370078741" header="0.31496062992125984" footer="0.15748031496062992"/>
  <pageSetup scale="2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theme="7"/>
    <pageSetUpPr fitToPage="1"/>
  </sheetPr>
  <dimension ref="A1:G73"/>
  <sheetViews>
    <sheetView view="pageBreakPreview" topLeftCell="A52" zoomScale="75" zoomScaleNormal="100" zoomScaleSheetLayoutView="75" workbookViewId="0">
      <selection activeCell="D77" sqref="D77"/>
    </sheetView>
  </sheetViews>
  <sheetFormatPr baseColWidth="10" defaultColWidth="11.42578125" defaultRowHeight="16.5" x14ac:dyDescent="0.3"/>
  <cols>
    <col min="1" max="1" width="1.5703125" style="140" customWidth="1"/>
    <col min="2" max="2" width="101.7109375" style="140" bestFit="1" customWidth="1"/>
    <col min="3" max="3" width="18.42578125" style="140" customWidth="1"/>
    <col min="4" max="4" width="18" style="680" customWidth="1"/>
    <col min="5" max="5" width="59.42578125" style="138" customWidth="1"/>
    <col min="6" max="6" width="22.7109375" style="138" customWidth="1"/>
    <col min="7" max="16384" width="11.42578125" style="138"/>
  </cols>
  <sheetData>
    <row r="1" spans="1:7" s="137" customFormat="1" ht="20.25" x14ac:dyDescent="0.3">
      <c r="A1" s="761" t="s">
        <v>161</v>
      </c>
      <c r="B1" s="761"/>
      <c r="C1" s="761"/>
      <c r="D1" s="761"/>
      <c r="E1" s="651" t="s">
        <v>597</v>
      </c>
      <c r="G1" s="77"/>
    </row>
    <row r="2" spans="1:7" ht="15.75" x14ac:dyDescent="0.25">
      <c r="A2" s="760" t="s">
        <v>0</v>
      </c>
      <c r="B2" s="760"/>
      <c r="C2" s="760"/>
      <c r="D2" s="760"/>
    </row>
    <row r="3" spans="1:7" x14ac:dyDescent="0.25">
      <c r="A3" s="759" t="s">
        <v>607</v>
      </c>
      <c r="B3" s="759"/>
      <c r="C3" s="759"/>
      <c r="D3" s="759"/>
    </row>
    <row r="4" spans="1:7" x14ac:dyDescent="0.25">
      <c r="A4" s="759" t="s">
        <v>609</v>
      </c>
      <c r="B4" s="759"/>
      <c r="C4" s="759"/>
      <c r="D4" s="759"/>
    </row>
    <row r="5" spans="1:7" s="140" customFormat="1" ht="17.25" thickBot="1" x14ac:dyDescent="0.35">
      <c r="A5" s="762" t="s">
        <v>502</v>
      </c>
      <c r="B5" s="762"/>
      <c r="C5" s="77" t="s">
        <v>501</v>
      </c>
      <c r="D5" s="674" t="s">
        <v>734</v>
      </c>
    </row>
    <row r="6" spans="1:7" ht="27.75" customHeight="1" thickBot="1" x14ac:dyDescent="0.3">
      <c r="A6" s="757"/>
      <c r="B6" s="758"/>
      <c r="C6" s="165">
        <v>2016</v>
      </c>
      <c r="D6" s="675">
        <v>2015</v>
      </c>
    </row>
    <row r="7" spans="1:7" ht="17.25" thickTop="1" x14ac:dyDescent="0.25">
      <c r="A7" s="141" t="s">
        <v>1</v>
      </c>
      <c r="B7" s="142"/>
      <c r="C7" s="143"/>
      <c r="D7" s="676"/>
    </row>
    <row r="8" spans="1:7" x14ac:dyDescent="0.25">
      <c r="A8" s="144" t="s">
        <v>2</v>
      </c>
      <c r="B8" s="145"/>
      <c r="C8" s="155">
        <f>SUM(C9:C16)</f>
        <v>239840</v>
      </c>
      <c r="D8" s="156">
        <f>SUM(D9:D16)</f>
        <v>56550</v>
      </c>
    </row>
    <row r="9" spans="1:7" x14ac:dyDescent="0.25">
      <c r="A9" s="146"/>
      <c r="B9" s="147" t="s">
        <v>3</v>
      </c>
      <c r="C9" s="148"/>
      <c r="D9" s="149"/>
    </row>
    <row r="10" spans="1:7" x14ac:dyDescent="0.25">
      <c r="A10" s="146"/>
      <c r="B10" s="147" t="s">
        <v>4</v>
      </c>
      <c r="C10" s="148"/>
      <c r="D10" s="149"/>
    </row>
    <row r="11" spans="1:7" x14ac:dyDescent="0.25">
      <c r="A11" s="146"/>
      <c r="B11" s="147" t="s">
        <v>5</v>
      </c>
      <c r="C11" s="148"/>
      <c r="D11" s="149"/>
    </row>
    <row r="12" spans="1:7" x14ac:dyDescent="0.25">
      <c r="A12" s="146"/>
      <c r="B12" s="147" t="s">
        <v>6</v>
      </c>
      <c r="C12" s="148"/>
      <c r="D12" s="149"/>
    </row>
    <row r="13" spans="1:7" ht="18.75" x14ac:dyDescent="0.25">
      <c r="A13" s="146"/>
      <c r="B13" s="147" t="s">
        <v>160</v>
      </c>
      <c r="C13" s="148"/>
      <c r="D13" s="149"/>
    </row>
    <row r="14" spans="1:7" x14ac:dyDescent="0.25">
      <c r="A14" s="146"/>
      <c r="B14" s="147" t="s">
        <v>7</v>
      </c>
      <c r="C14" s="148"/>
      <c r="D14" s="149"/>
    </row>
    <row r="15" spans="1:7" x14ac:dyDescent="0.25">
      <c r="A15" s="146"/>
      <c r="B15" s="147" t="s">
        <v>8</v>
      </c>
      <c r="C15" s="148">
        <v>239840</v>
      </c>
      <c r="D15" s="149">
        <v>56550</v>
      </c>
    </row>
    <row r="16" spans="1:7" x14ac:dyDescent="0.25">
      <c r="A16" s="146"/>
      <c r="B16" s="147" t="s">
        <v>9</v>
      </c>
      <c r="C16" s="148"/>
      <c r="D16" s="149"/>
    </row>
    <row r="17" spans="1:4" x14ac:dyDescent="0.25">
      <c r="A17" s="144" t="s">
        <v>10</v>
      </c>
      <c r="B17" s="145"/>
      <c r="C17" s="155">
        <f>SUM(C18:C19)</f>
        <v>2593756</v>
      </c>
      <c r="D17" s="156">
        <f>SUM(D18:D19)</f>
        <v>2067510</v>
      </c>
    </row>
    <row r="18" spans="1:4" x14ac:dyDescent="0.25">
      <c r="A18" s="146"/>
      <c r="B18" s="147" t="s">
        <v>11</v>
      </c>
      <c r="C18" s="148">
        <v>2593756</v>
      </c>
      <c r="D18" s="149">
        <v>2067510</v>
      </c>
    </row>
    <row r="19" spans="1:4" x14ac:dyDescent="0.25">
      <c r="A19" s="146"/>
      <c r="B19" s="147" t="s">
        <v>12</v>
      </c>
      <c r="C19" s="148" t="s">
        <v>602</v>
      </c>
      <c r="D19" s="149" t="s">
        <v>602</v>
      </c>
    </row>
    <row r="20" spans="1:4" x14ac:dyDescent="0.25">
      <c r="A20" s="144" t="s">
        <v>13</v>
      </c>
      <c r="B20" s="145"/>
      <c r="C20" s="157">
        <f>SUM(C21:C25)</f>
        <v>45636</v>
      </c>
      <c r="D20" s="156">
        <f>SUM(D21:D25)</f>
        <v>42632</v>
      </c>
    </row>
    <row r="21" spans="1:4" x14ac:dyDescent="0.25">
      <c r="A21" s="146"/>
      <c r="B21" s="147" t="s">
        <v>14</v>
      </c>
      <c r="C21" s="148"/>
      <c r="D21" s="149">
        <f>42634-1</f>
        <v>42633</v>
      </c>
    </row>
    <row r="22" spans="1:4" x14ac:dyDescent="0.25">
      <c r="A22" s="146"/>
      <c r="B22" s="147" t="s">
        <v>15</v>
      </c>
      <c r="C22" s="148"/>
      <c r="D22" s="149"/>
    </row>
    <row r="23" spans="1:4" x14ac:dyDescent="0.25">
      <c r="A23" s="146"/>
      <c r="B23" s="147" t="s">
        <v>16</v>
      </c>
      <c r="C23" s="148"/>
      <c r="D23" s="149"/>
    </row>
    <row r="24" spans="1:4" x14ac:dyDescent="0.25">
      <c r="A24" s="146"/>
      <c r="B24" s="147" t="s">
        <v>17</v>
      </c>
      <c r="C24" s="148"/>
      <c r="D24" s="149"/>
    </row>
    <row r="25" spans="1:4" x14ac:dyDescent="0.25">
      <c r="A25" s="146"/>
      <c r="B25" s="147" t="s">
        <v>18</v>
      </c>
      <c r="C25" s="148">
        <v>45636</v>
      </c>
      <c r="D25" s="149">
        <v>-1</v>
      </c>
    </row>
    <row r="26" spans="1:4" x14ac:dyDescent="0.25">
      <c r="A26" s="146"/>
      <c r="B26" s="143"/>
      <c r="C26" s="148" t="s">
        <v>602</v>
      </c>
      <c r="D26" s="149"/>
    </row>
    <row r="27" spans="1:4" x14ac:dyDescent="0.25">
      <c r="A27" s="150" t="s">
        <v>19</v>
      </c>
      <c r="B27" s="151"/>
      <c r="C27" s="158">
        <f>C20+C17+C8</f>
        <v>2879232</v>
      </c>
      <c r="D27" s="159">
        <f>D20+D17+D8</f>
        <v>2166692</v>
      </c>
    </row>
    <row r="28" spans="1:4" x14ac:dyDescent="0.25">
      <c r="A28" s="146"/>
      <c r="B28" s="143"/>
      <c r="C28" s="148"/>
      <c r="D28" s="149"/>
    </row>
    <row r="29" spans="1:4" x14ac:dyDescent="0.25">
      <c r="A29" s="141" t="s">
        <v>20</v>
      </c>
      <c r="B29" s="142"/>
      <c r="C29" s="148"/>
      <c r="D29" s="149"/>
    </row>
    <row r="30" spans="1:4" x14ac:dyDescent="0.25">
      <c r="A30" s="144" t="s">
        <v>21</v>
      </c>
      <c r="B30" s="145"/>
      <c r="C30" s="155">
        <f>SUM(C31:C33)</f>
        <v>3348750</v>
      </c>
      <c r="D30" s="156">
        <f>SUM(D31:D33)</f>
        <v>2940857</v>
      </c>
    </row>
    <row r="31" spans="1:4" x14ac:dyDescent="0.25">
      <c r="A31" s="146"/>
      <c r="B31" s="147" t="s">
        <v>22</v>
      </c>
      <c r="C31" s="148">
        <v>2561264</v>
      </c>
      <c r="D31" s="149">
        <v>2287505</v>
      </c>
    </row>
    <row r="32" spans="1:4" x14ac:dyDescent="0.25">
      <c r="A32" s="146"/>
      <c r="B32" s="147" t="s">
        <v>23</v>
      </c>
      <c r="C32" s="148">
        <v>167424</v>
      </c>
      <c r="D32" s="149">
        <v>178222</v>
      </c>
    </row>
    <row r="33" spans="1:4" x14ac:dyDescent="0.25">
      <c r="A33" s="146"/>
      <c r="B33" s="147" t="s">
        <v>24</v>
      </c>
      <c r="C33" s="148">
        <f>620061+1</f>
        <v>620062</v>
      </c>
      <c r="D33" s="149">
        <v>475130</v>
      </c>
    </row>
    <row r="34" spans="1:4" x14ac:dyDescent="0.25">
      <c r="A34" s="144" t="s">
        <v>12</v>
      </c>
      <c r="B34" s="145"/>
      <c r="C34" s="157">
        <f>SUM(C35:C43)</f>
        <v>0</v>
      </c>
      <c r="D34" s="160">
        <f>SUM(D35:D43)</f>
        <v>0</v>
      </c>
    </row>
    <row r="35" spans="1:4" x14ac:dyDescent="0.25">
      <c r="A35" s="146"/>
      <c r="B35" s="147" t="s">
        <v>25</v>
      </c>
      <c r="C35" s="148"/>
      <c r="D35" s="149"/>
    </row>
    <row r="36" spans="1:4" x14ac:dyDescent="0.25">
      <c r="A36" s="146"/>
      <c r="B36" s="147" t="s">
        <v>26</v>
      </c>
      <c r="C36" s="148"/>
      <c r="D36" s="149"/>
    </row>
    <row r="37" spans="1:4" x14ac:dyDescent="0.25">
      <c r="A37" s="146"/>
      <c r="B37" s="147" t="s">
        <v>27</v>
      </c>
      <c r="C37" s="148"/>
      <c r="D37" s="149"/>
    </row>
    <row r="38" spans="1:4" x14ac:dyDescent="0.25">
      <c r="A38" s="146"/>
      <c r="B38" s="147" t="s">
        <v>28</v>
      </c>
      <c r="C38" s="148"/>
      <c r="D38" s="149"/>
    </row>
    <row r="39" spans="1:4" x14ac:dyDescent="0.25">
      <c r="A39" s="146"/>
      <c r="B39" s="147" t="s">
        <v>29</v>
      </c>
      <c r="C39" s="148"/>
      <c r="D39" s="149"/>
    </row>
    <row r="40" spans="1:4" x14ac:dyDescent="0.25">
      <c r="A40" s="146"/>
      <c r="B40" s="147" t="s">
        <v>30</v>
      </c>
      <c r="C40" s="148"/>
      <c r="D40" s="149"/>
    </row>
    <row r="41" spans="1:4" x14ac:dyDescent="0.25">
      <c r="A41" s="146"/>
      <c r="B41" s="147" t="s">
        <v>31</v>
      </c>
      <c r="C41" s="148"/>
      <c r="D41" s="149"/>
    </row>
    <row r="42" spans="1:4" x14ac:dyDescent="0.25">
      <c r="A42" s="146"/>
      <c r="B42" s="147" t="s">
        <v>32</v>
      </c>
      <c r="C42" s="148"/>
      <c r="D42" s="149"/>
    </row>
    <row r="43" spans="1:4" x14ac:dyDescent="0.25">
      <c r="A43" s="146"/>
      <c r="B43" s="147" t="s">
        <v>33</v>
      </c>
      <c r="C43" s="148"/>
      <c r="D43" s="149"/>
    </row>
    <row r="44" spans="1:4" x14ac:dyDescent="0.25">
      <c r="A44" s="144" t="s">
        <v>34</v>
      </c>
      <c r="B44" s="145"/>
      <c r="C44" s="157">
        <f>SUM(C45:C47)</f>
        <v>0</v>
      </c>
      <c r="D44" s="160">
        <f>SUM(D45:D47)</f>
        <v>0</v>
      </c>
    </row>
    <row r="45" spans="1:4" x14ac:dyDescent="0.25">
      <c r="A45" s="146"/>
      <c r="B45" s="147" t="s">
        <v>35</v>
      </c>
      <c r="C45" s="148"/>
      <c r="D45" s="149"/>
    </row>
    <row r="46" spans="1:4" x14ac:dyDescent="0.25">
      <c r="A46" s="146"/>
      <c r="B46" s="147" t="s">
        <v>36</v>
      </c>
      <c r="C46" s="148"/>
      <c r="D46" s="149"/>
    </row>
    <row r="47" spans="1:4" x14ac:dyDescent="0.25">
      <c r="A47" s="146"/>
      <c r="B47" s="147" t="s">
        <v>37</v>
      </c>
      <c r="C47" s="148"/>
      <c r="D47" s="149"/>
    </row>
    <row r="48" spans="1:4" x14ac:dyDescent="0.25">
      <c r="A48" s="144" t="s">
        <v>38</v>
      </c>
      <c r="B48" s="145"/>
      <c r="C48" s="157">
        <f>SUM(C49:C53)</f>
        <v>0</v>
      </c>
      <c r="D48" s="160">
        <f>SUM(D49:D53)</f>
        <v>0</v>
      </c>
    </row>
    <row r="49" spans="1:4" x14ac:dyDescent="0.25">
      <c r="A49" s="146"/>
      <c r="B49" s="147" t="s">
        <v>39</v>
      </c>
      <c r="C49" s="148"/>
      <c r="D49" s="149"/>
    </row>
    <row r="50" spans="1:4" x14ac:dyDescent="0.25">
      <c r="A50" s="146"/>
      <c r="B50" s="147" t="s">
        <v>40</v>
      </c>
      <c r="C50" s="148"/>
      <c r="D50" s="149"/>
    </row>
    <row r="51" spans="1:4" x14ac:dyDescent="0.25">
      <c r="A51" s="146"/>
      <c r="B51" s="147" t="s">
        <v>41</v>
      </c>
      <c r="C51" s="148"/>
      <c r="D51" s="149"/>
    </row>
    <row r="52" spans="1:4" x14ac:dyDescent="0.25">
      <c r="A52" s="146"/>
      <c r="B52" s="147" t="s">
        <v>42</v>
      </c>
      <c r="C52" s="148"/>
      <c r="D52" s="149"/>
    </row>
    <row r="53" spans="1:4" x14ac:dyDescent="0.25">
      <c r="A53" s="146"/>
      <c r="B53" s="147" t="s">
        <v>43</v>
      </c>
      <c r="C53" s="148"/>
      <c r="D53" s="149"/>
    </row>
    <row r="54" spans="1:4" x14ac:dyDescent="0.25">
      <c r="A54" s="144" t="s">
        <v>44</v>
      </c>
      <c r="B54" s="145"/>
      <c r="C54" s="161">
        <f>SUM(C55:C60)</f>
        <v>128532</v>
      </c>
      <c r="D54" s="162">
        <f>SUM(D55:D60)</f>
        <v>137411</v>
      </c>
    </row>
    <row r="55" spans="1:4" x14ac:dyDescent="0.25">
      <c r="A55" s="146"/>
      <c r="B55" s="147" t="s">
        <v>45</v>
      </c>
      <c r="C55" s="148">
        <v>128533</v>
      </c>
      <c r="D55" s="149">
        <v>136782</v>
      </c>
    </row>
    <row r="56" spans="1:4" x14ac:dyDescent="0.25">
      <c r="A56" s="146"/>
      <c r="B56" s="147" t="s">
        <v>46</v>
      </c>
      <c r="C56" s="148"/>
      <c r="D56" s="149"/>
    </row>
    <row r="57" spans="1:4" x14ac:dyDescent="0.25">
      <c r="A57" s="146"/>
      <c r="B57" s="147" t="s">
        <v>47</v>
      </c>
      <c r="C57" s="148"/>
      <c r="D57" s="149"/>
    </row>
    <row r="58" spans="1:4" x14ac:dyDescent="0.25">
      <c r="A58" s="146"/>
      <c r="B58" s="147" t="s">
        <v>48</v>
      </c>
      <c r="C58" s="148"/>
      <c r="D58" s="149"/>
    </row>
    <row r="59" spans="1:4" x14ac:dyDescent="0.25">
      <c r="A59" s="146"/>
      <c r="B59" s="147" t="s">
        <v>49</v>
      </c>
      <c r="C59" s="148"/>
      <c r="D59" s="149"/>
    </row>
    <row r="60" spans="1:4" x14ac:dyDescent="0.25">
      <c r="A60" s="146"/>
      <c r="B60" s="147" t="s">
        <v>50</v>
      </c>
      <c r="C60" s="148">
        <v>-1</v>
      </c>
      <c r="D60" s="149">
        <v>629</v>
      </c>
    </row>
    <row r="61" spans="1:4" x14ac:dyDescent="0.25">
      <c r="A61" s="144" t="s">
        <v>51</v>
      </c>
      <c r="B61" s="145"/>
      <c r="C61" s="161">
        <f>C62</f>
        <v>0</v>
      </c>
      <c r="D61" s="162">
        <f>D62</f>
        <v>0</v>
      </c>
    </row>
    <row r="62" spans="1:4" x14ac:dyDescent="0.25">
      <c r="A62" s="146"/>
      <c r="B62" s="147" t="s">
        <v>52</v>
      </c>
      <c r="C62" s="148"/>
      <c r="D62" s="149"/>
    </row>
    <row r="63" spans="1:4" x14ac:dyDescent="0.25">
      <c r="A63" s="146"/>
      <c r="B63" s="152"/>
      <c r="C63" s="148"/>
      <c r="D63" s="149"/>
    </row>
    <row r="64" spans="1:4" x14ac:dyDescent="0.25">
      <c r="A64" s="144" t="s">
        <v>53</v>
      </c>
      <c r="B64" s="145"/>
      <c r="C64" s="158">
        <f>C61+C54+C48+C34+C30</f>
        <v>3477282</v>
      </c>
      <c r="D64" s="159">
        <f>D61+D54+D48+D34+D30</f>
        <v>3078268</v>
      </c>
    </row>
    <row r="65" spans="1:5" x14ac:dyDescent="0.25">
      <c r="A65" s="146"/>
      <c r="B65" s="152"/>
      <c r="C65" s="148"/>
      <c r="D65" s="149"/>
    </row>
    <row r="66" spans="1:5" ht="20.25" x14ac:dyDescent="0.3">
      <c r="A66" s="144" t="s">
        <v>54</v>
      </c>
      <c r="B66" s="145"/>
      <c r="C66" s="158">
        <f>C27-C64</f>
        <v>-598050</v>
      </c>
      <c r="D66" s="159">
        <f>D27-D64</f>
        <v>-911576</v>
      </c>
      <c r="E66" s="681" t="str">
        <f>IF(C66-'ETCA-I-01'!E41&gt;0.99,"ERROR!!!, NO COINCIDEN LOS MONTOS CON LO REPORTADO EN EL FORMATO ETCA-I-01 EN EL EJERCICIO 2016","")</f>
        <v/>
      </c>
    </row>
    <row r="67" spans="1:5" ht="21" thickBot="1" x14ac:dyDescent="0.35">
      <c r="A67" s="153"/>
      <c r="B67" s="154"/>
      <c r="C67" s="154"/>
      <c r="D67" s="677"/>
      <c r="E67" s="682" t="str">
        <f>IF(D66-'ETCA-I-01'!F41&gt;0.99,"ERROR!!!, NO COINCIDEN LOS MONTOS CON LO REPORTADO EN EL FORMATO ETCA-I-01 EN EL EJERCICIO 2015","")</f>
        <v/>
      </c>
    </row>
    <row r="68" spans="1:5" s="653" customFormat="1" ht="5.25" customHeight="1" x14ac:dyDescent="0.3">
      <c r="A68" s="652"/>
      <c r="B68" s="652"/>
      <c r="C68" s="652"/>
      <c r="D68" s="678"/>
    </row>
    <row r="69" spans="1:5" s="653" customFormat="1" x14ac:dyDescent="0.3">
      <c r="B69" s="74" t="s">
        <v>604</v>
      </c>
      <c r="C69" s="652"/>
      <c r="D69" s="678"/>
    </row>
    <row r="70" spans="1:5" x14ac:dyDescent="0.3">
      <c r="C70" s="132"/>
      <c r="D70" s="679" t="s">
        <v>593</v>
      </c>
    </row>
    <row r="72" spans="1:5" x14ac:dyDescent="0.3">
      <c r="B72" s="74" t="s">
        <v>745</v>
      </c>
      <c r="C72" s="74" t="s">
        <v>747</v>
      </c>
      <c r="D72" s="74"/>
    </row>
    <row r="73" spans="1:5" x14ac:dyDescent="0.3">
      <c r="B73" s="74" t="s">
        <v>746</v>
      </c>
      <c r="C73" s="74" t="s">
        <v>758</v>
      </c>
      <c r="D73" s="74"/>
    </row>
  </sheetData>
  <sheetProtection algorithmName="SHA-512" hashValue="o3uP0sQzNVziAVSEFYZ1xyXJQHDc/R5Wf36ftGgf4Z6y/UyA6VVWa7nFrNVX1mMRsUfPWbxujeS76YqSgfvLbA==" saltValue="D53VXcFCC6dS7XuqfW7Wgg==" spinCount="100000" sheet="1" objects="1" scenarios="1"/>
  <mergeCells count="6">
    <mergeCell ref="A6:B6"/>
    <mergeCell ref="A3:D3"/>
    <mergeCell ref="A2:D2"/>
    <mergeCell ref="A4:D4"/>
    <mergeCell ref="A1:D1"/>
    <mergeCell ref="A5:B5"/>
  </mergeCells>
  <printOptions horizontalCentered="1"/>
  <pageMargins left="0.47244094488188981" right="0.19685039370078741" top="0.39370078740157483" bottom="0.19685039370078741" header="0.31496062992125984" footer="0.19685039370078741"/>
  <pageSetup scale="59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7" tint="-0.249977111117893"/>
  </sheetPr>
  <dimension ref="A1:J37"/>
  <sheetViews>
    <sheetView view="pageBreakPreview" topLeftCell="A28" zoomScaleNormal="100" zoomScaleSheetLayoutView="100" workbookViewId="0">
      <selection activeCell="E42" sqref="E42"/>
    </sheetView>
  </sheetViews>
  <sheetFormatPr baseColWidth="10" defaultColWidth="11.42578125" defaultRowHeight="16.5" x14ac:dyDescent="0.3"/>
  <cols>
    <col min="1" max="1" width="4.28515625" style="170" customWidth="1"/>
    <col min="2" max="2" width="41.5703125" style="137" customWidth="1"/>
    <col min="3" max="5" width="16.7109375" style="137" customWidth="1"/>
    <col min="6" max="16384" width="11.42578125" style="137"/>
  </cols>
  <sheetData>
    <row r="1" spans="1:7" x14ac:dyDescent="0.3">
      <c r="A1" s="842" t="s">
        <v>161</v>
      </c>
      <c r="B1" s="842"/>
      <c r="C1" s="842"/>
      <c r="D1" s="842"/>
      <c r="E1" s="842"/>
    </row>
    <row r="2" spans="1:7" x14ac:dyDescent="0.3">
      <c r="A2" s="846" t="s">
        <v>188</v>
      </c>
      <c r="B2" s="846"/>
      <c r="C2" s="846"/>
      <c r="D2" s="846"/>
      <c r="E2" s="846"/>
    </row>
    <row r="3" spans="1:7" x14ac:dyDescent="0.3">
      <c r="A3" s="759" t="s">
        <v>607</v>
      </c>
      <c r="B3" s="759"/>
      <c r="C3" s="759"/>
      <c r="D3" s="759"/>
      <c r="E3" s="759"/>
      <c r="G3" s="514"/>
    </row>
    <row r="4" spans="1:7" x14ac:dyDescent="0.3">
      <c r="A4" s="759" t="s">
        <v>742</v>
      </c>
      <c r="B4" s="759"/>
      <c r="C4" s="759"/>
      <c r="D4" s="759"/>
      <c r="E4" s="759"/>
    </row>
    <row r="5" spans="1:7" ht="17.25" thickBot="1" x14ac:dyDescent="0.35">
      <c r="A5" s="515"/>
      <c r="B5" s="846" t="s">
        <v>510</v>
      </c>
      <c r="C5" s="846"/>
      <c r="D5" s="77" t="s">
        <v>501</v>
      </c>
      <c r="E5" s="515" t="s">
        <v>737</v>
      </c>
    </row>
    <row r="6" spans="1:7" s="293" customFormat="1" ht="30" customHeight="1" x14ac:dyDescent="0.25">
      <c r="A6" s="847" t="s">
        <v>225</v>
      </c>
      <c r="B6" s="848"/>
      <c r="C6" s="516" t="s">
        <v>226</v>
      </c>
      <c r="D6" s="517" t="s">
        <v>227</v>
      </c>
      <c r="E6" s="518" t="s">
        <v>188</v>
      </c>
    </row>
    <row r="7" spans="1:7" s="293" customFormat="1" ht="30" customHeight="1" thickBot="1" x14ac:dyDescent="0.3">
      <c r="A7" s="849"/>
      <c r="B7" s="850"/>
      <c r="C7" s="519" t="s">
        <v>228</v>
      </c>
      <c r="D7" s="519" t="s">
        <v>229</v>
      </c>
      <c r="E7" s="520" t="s">
        <v>230</v>
      </c>
    </row>
    <row r="8" spans="1:7" s="293" customFormat="1" ht="21" customHeight="1" x14ac:dyDescent="0.25">
      <c r="A8" s="851" t="s">
        <v>231</v>
      </c>
      <c r="B8" s="852"/>
      <c r="C8" s="852"/>
      <c r="D8" s="852"/>
      <c r="E8" s="853"/>
    </row>
    <row r="9" spans="1:7" s="293" customFormat="1" ht="20.25" customHeight="1" x14ac:dyDescent="0.25">
      <c r="A9" s="521">
        <v>1</v>
      </c>
      <c r="B9" s="522"/>
      <c r="C9" s="523"/>
      <c r="D9" s="524"/>
      <c r="E9" s="534" t="str">
        <f>IF(B9="","",C9-D9)</f>
        <v/>
      </c>
    </row>
    <row r="10" spans="1:7" s="293" customFormat="1" ht="20.25" customHeight="1" x14ac:dyDescent="0.25">
      <c r="A10" s="521">
        <v>2</v>
      </c>
      <c r="B10" s="522"/>
      <c r="C10" s="523"/>
      <c r="D10" s="524"/>
      <c r="E10" s="534" t="str">
        <f t="shared" ref="E10:E18" si="0">IF(B10="","",C10-D10)</f>
        <v/>
      </c>
    </row>
    <row r="11" spans="1:7" s="293" customFormat="1" ht="20.25" customHeight="1" x14ac:dyDescent="0.25">
      <c r="A11" s="521">
        <v>3</v>
      </c>
      <c r="B11" s="522" t="s">
        <v>743</v>
      </c>
      <c r="C11" s="523"/>
      <c r="D11" s="524"/>
      <c r="E11" s="534">
        <f t="shared" si="0"/>
        <v>0</v>
      </c>
    </row>
    <row r="12" spans="1:7" s="293" customFormat="1" ht="20.25" customHeight="1" x14ac:dyDescent="0.25">
      <c r="A12" s="521">
        <v>4</v>
      </c>
      <c r="B12" s="522"/>
      <c r="C12" s="523"/>
      <c r="D12" s="524"/>
      <c r="E12" s="534" t="str">
        <f t="shared" si="0"/>
        <v/>
      </c>
    </row>
    <row r="13" spans="1:7" s="293" customFormat="1" ht="20.25" customHeight="1" x14ac:dyDescent="0.25">
      <c r="A13" s="521">
        <v>5</v>
      </c>
      <c r="B13" s="522"/>
      <c r="C13" s="523"/>
      <c r="D13" s="524"/>
      <c r="E13" s="534" t="str">
        <f t="shared" si="0"/>
        <v/>
      </c>
    </row>
    <row r="14" spans="1:7" s="293" customFormat="1" ht="20.25" customHeight="1" x14ac:dyDescent="0.25">
      <c r="A14" s="521">
        <v>6</v>
      </c>
      <c r="B14" s="522"/>
      <c r="C14" s="523"/>
      <c r="D14" s="524"/>
      <c r="E14" s="534" t="str">
        <f t="shared" si="0"/>
        <v/>
      </c>
    </row>
    <row r="15" spans="1:7" s="293" customFormat="1" ht="20.25" customHeight="1" x14ac:dyDescent="0.25">
      <c r="A15" s="521">
        <v>7</v>
      </c>
      <c r="B15" s="522"/>
      <c r="C15" s="523"/>
      <c r="D15" s="524"/>
      <c r="E15" s="534" t="str">
        <f t="shared" si="0"/>
        <v/>
      </c>
    </row>
    <row r="16" spans="1:7" s="293" customFormat="1" ht="20.25" customHeight="1" x14ac:dyDescent="0.25">
      <c r="A16" s="521">
        <v>8</v>
      </c>
      <c r="B16" s="522"/>
      <c r="C16" s="523"/>
      <c r="D16" s="524"/>
      <c r="E16" s="534" t="str">
        <f t="shared" si="0"/>
        <v/>
      </c>
    </row>
    <row r="17" spans="1:5" s="293" customFormat="1" ht="20.25" customHeight="1" x14ac:dyDescent="0.25">
      <c r="A17" s="521">
        <v>9</v>
      </c>
      <c r="B17" s="522"/>
      <c r="C17" s="523"/>
      <c r="D17" s="524"/>
      <c r="E17" s="534" t="str">
        <f t="shared" si="0"/>
        <v/>
      </c>
    </row>
    <row r="18" spans="1:5" s="293" customFormat="1" ht="20.25" customHeight="1" x14ac:dyDescent="0.25">
      <c r="A18" s="521">
        <v>10</v>
      </c>
      <c r="B18" s="522"/>
      <c r="C18" s="523"/>
      <c r="D18" s="524"/>
      <c r="E18" s="534" t="str">
        <f t="shared" si="0"/>
        <v/>
      </c>
    </row>
    <row r="19" spans="1:5" s="293" customFormat="1" ht="20.25" customHeight="1" x14ac:dyDescent="0.25">
      <c r="A19" s="521"/>
      <c r="B19" s="526" t="s">
        <v>232</v>
      </c>
      <c r="C19" s="532">
        <f>SUM(C9:C18)</f>
        <v>0</v>
      </c>
      <c r="D19" s="533">
        <f>SUM(D9:D18)</f>
        <v>0</v>
      </c>
      <c r="E19" s="534">
        <f>SUM(E9:E18)</f>
        <v>0</v>
      </c>
    </row>
    <row r="20" spans="1:5" s="293" customFormat="1" ht="21" customHeight="1" x14ac:dyDescent="0.25">
      <c r="A20" s="843" t="s">
        <v>233</v>
      </c>
      <c r="B20" s="844"/>
      <c r="C20" s="844"/>
      <c r="D20" s="844"/>
      <c r="E20" s="845"/>
    </row>
    <row r="21" spans="1:5" s="293" customFormat="1" ht="20.25" customHeight="1" x14ac:dyDescent="0.25">
      <c r="A21" s="521">
        <v>1</v>
      </c>
      <c r="B21" s="522"/>
      <c r="C21" s="523"/>
      <c r="D21" s="524"/>
      <c r="E21" s="534" t="str">
        <f>IF(B21="","",C21-D21)</f>
        <v/>
      </c>
    </row>
    <row r="22" spans="1:5" s="293" customFormat="1" ht="20.25" customHeight="1" x14ac:dyDescent="0.25">
      <c r="A22" s="521">
        <v>2</v>
      </c>
      <c r="B22" s="522"/>
      <c r="C22" s="523"/>
      <c r="D22" s="524"/>
      <c r="E22" s="534" t="str">
        <f t="shared" ref="E22:E30" si="1">IF(B22="","",C22-D22)</f>
        <v/>
      </c>
    </row>
    <row r="23" spans="1:5" s="293" customFormat="1" ht="20.25" customHeight="1" x14ac:dyDescent="0.25">
      <c r="A23" s="521">
        <v>3</v>
      </c>
      <c r="B23" s="522"/>
      <c r="C23" s="523"/>
      <c r="D23" s="524"/>
      <c r="E23" s="534" t="str">
        <f t="shared" si="1"/>
        <v/>
      </c>
    </row>
    <row r="24" spans="1:5" s="293" customFormat="1" ht="20.25" customHeight="1" x14ac:dyDescent="0.25">
      <c r="A24" s="521">
        <v>4</v>
      </c>
      <c r="B24" s="522"/>
      <c r="C24" s="523"/>
      <c r="D24" s="524"/>
      <c r="E24" s="534" t="str">
        <f t="shared" si="1"/>
        <v/>
      </c>
    </row>
    <row r="25" spans="1:5" s="293" customFormat="1" ht="20.25" customHeight="1" x14ac:dyDescent="0.25">
      <c r="A25" s="521">
        <v>5</v>
      </c>
      <c r="B25" s="522"/>
      <c r="C25" s="523"/>
      <c r="D25" s="524"/>
      <c r="E25" s="534" t="str">
        <f t="shared" si="1"/>
        <v/>
      </c>
    </row>
    <row r="26" spans="1:5" s="293" customFormat="1" ht="20.25" customHeight="1" x14ac:dyDescent="0.25">
      <c r="A26" s="521">
        <v>6</v>
      </c>
      <c r="B26" s="522"/>
      <c r="C26" s="523"/>
      <c r="D26" s="524"/>
      <c r="E26" s="534" t="str">
        <f t="shared" si="1"/>
        <v/>
      </c>
    </row>
    <row r="27" spans="1:5" s="293" customFormat="1" ht="20.25" customHeight="1" x14ac:dyDescent="0.25">
      <c r="A27" s="521">
        <v>7</v>
      </c>
      <c r="B27" s="522"/>
      <c r="C27" s="523"/>
      <c r="D27" s="524"/>
      <c r="E27" s="534" t="str">
        <f t="shared" si="1"/>
        <v/>
      </c>
    </row>
    <row r="28" spans="1:5" s="293" customFormat="1" ht="20.25" customHeight="1" x14ac:dyDescent="0.25">
      <c r="A28" s="521">
        <v>8</v>
      </c>
      <c r="B28" s="522"/>
      <c r="C28" s="523"/>
      <c r="D28" s="524"/>
      <c r="E28" s="534" t="str">
        <f>IF(B28="","",C28-D29)</f>
        <v/>
      </c>
    </row>
    <row r="29" spans="1:5" s="293" customFormat="1" ht="20.25" customHeight="1" x14ac:dyDescent="0.25">
      <c r="A29" s="521">
        <v>9</v>
      </c>
      <c r="B29" s="522"/>
      <c r="C29" s="523"/>
      <c r="D29" s="524"/>
      <c r="E29" s="534" t="str">
        <f>IF(B29="","",C29-#REF!)</f>
        <v/>
      </c>
    </row>
    <row r="30" spans="1:5" s="293" customFormat="1" ht="20.25" customHeight="1" x14ac:dyDescent="0.25">
      <c r="A30" s="521">
        <v>10</v>
      </c>
      <c r="B30" s="522"/>
      <c r="C30" s="523"/>
      <c r="D30" s="524"/>
      <c r="E30" s="534" t="str">
        <f t="shared" si="1"/>
        <v/>
      </c>
    </row>
    <row r="31" spans="1:5" s="528" customFormat="1" ht="39.950000000000003" customHeight="1" thickBot="1" x14ac:dyDescent="0.35">
      <c r="A31" s="521"/>
      <c r="B31" s="527" t="s">
        <v>234</v>
      </c>
      <c r="C31" s="532">
        <f>SUM(C21:C30)</f>
        <v>0</v>
      </c>
      <c r="D31" s="533">
        <f>SUM(D21:D30)</f>
        <v>0</v>
      </c>
      <c r="E31" s="534">
        <f>SUM(E21:E30)</f>
        <v>0</v>
      </c>
    </row>
    <row r="32" spans="1:5" ht="30" customHeight="1" thickBot="1" x14ac:dyDescent="0.35">
      <c r="A32" s="529"/>
      <c r="B32" s="530" t="s">
        <v>235</v>
      </c>
      <c r="C32" s="535">
        <f>SUM(C19,C31)</f>
        <v>0</v>
      </c>
      <c r="D32" s="535">
        <f t="shared" ref="D32:E32" si="2">SUM(D19,D31)</f>
        <v>0</v>
      </c>
      <c r="E32" s="536">
        <f t="shared" si="2"/>
        <v>0</v>
      </c>
    </row>
    <row r="33" spans="1:10" x14ac:dyDescent="0.3">
      <c r="A33" s="74" t="s">
        <v>604</v>
      </c>
      <c r="J33" s="531"/>
    </row>
    <row r="36" spans="1:10" x14ac:dyDescent="0.3">
      <c r="B36" s="74" t="s">
        <v>745</v>
      </c>
      <c r="C36" s="168"/>
      <c r="D36" s="74" t="s">
        <v>747</v>
      </c>
      <c r="E36" s="168"/>
      <c r="F36" s="168"/>
      <c r="G36" s="168"/>
      <c r="H36" s="168"/>
    </row>
    <row r="37" spans="1:10" x14ac:dyDescent="0.3">
      <c r="B37" s="74" t="s">
        <v>746</v>
      </c>
      <c r="C37" s="168"/>
      <c r="D37" s="74" t="s">
        <v>757</v>
      </c>
      <c r="E37" s="168"/>
      <c r="F37" s="168"/>
      <c r="G37" s="168"/>
      <c r="H37" s="168"/>
    </row>
  </sheetData>
  <sheetProtection algorithmName="SHA-512" hashValue="Ry6gV5SL//LmAiLJK1zfjeec2uxDc1ZRYVlr0nQLj7lG0ZOOsq5cksLw85frpO4tnw16JbDlwPHXvcd1jU/j1g==" saltValue="VjmUZULiGY1ojtKer78D0Q==" spinCount="100000" sheet="1" objects="1" scenarios="1" insertHyperlinks="0" selectLockedCells="1"/>
  <mergeCells count="8">
    <mergeCell ref="A1:E1"/>
    <mergeCell ref="A3:E3"/>
    <mergeCell ref="A4:E4"/>
    <mergeCell ref="A20:E20"/>
    <mergeCell ref="A2:E2"/>
    <mergeCell ref="A6:B7"/>
    <mergeCell ref="A8:E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7" tint="-0.249977111117893"/>
  </sheetPr>
  <dimension ref="A1:I39"/>
  <sheetViews>
    <sheetView view="pageBreakPreview" topLeftCell="A10" zoomScale="60" zoomScaleNormal="100" workbookViewId="0">
      <selection activeCell="F45" sqref="F45"/>
    </sheetView>
  </sheetViews>
  <sheetFormatPr baseColWidth="10" defaultColWidth="11.42578125" defaultRowHeight="16.5" x14ac:dyDescent="0.3"/>
  <cols>
    <col min="1" max="1" width="4.85546875" style="170" customWidth="1"/>
    <col min="2" max="2" width="41" style="137" customWidth="1"/>
    <col min="3" max="4" width="25.7109375" style="137" customWidth="1"/>
    <col min="5" max="16384" width="11.42578125" style="137"/>
  </cols>
  <sheetData>
    <row r="1" spans="1:6" x14ac:dyDescent="0.3">
      <c r="A1" s="537"/>
      <c r="B1" s="842" t="s">
        <v>161</v>
      </c>
      <c r="C1" s="842"/>
      <c r="D1" s="842"/>
    </row>
    <row r="2" spans="1:6" x14ac:dyDescent="0.3">
      <c r="A2" s="137"/>
      <c r="B2" s="846" t="s">
        <v>487</v>
      </c>
      <c r="C2" s="846"/>
      <c r="D2" s="846"/>
      <c r="F2" s="514"/>
    </row>
    <row r="3" spans="1:6" x14ac:dyDescent="0.3">
      <c r="B3" s="759" t="s">
        <v>607</v>
      </c>
      <c r="C3" s="759"/>
      <c r="D3" s="759"/>
    </row>
    <row r="4" spans="1:6" x14ac:dyDescent="0.3">
      <c r="B4" s="759" t="s">
        <v>610</v>
      </c>
      <c r="C4" s="759"/>
      <c r="D4" s="759"/>
    </row>
    <row r="5" spans="1:6" x14ac:dyDescent="0.3">
      <c r="A5" s="538"/>
      <c r="B5" s="846" t="s">
        <v>511</v>
      </c>
      <c r="C5" s="846"/>
      <c r="D5" s="364" t="s">
        <v>501</v>
      </c>
    </row>
    <row r="6" spans="1:6" ht="6.75" customHeight="1" thickBot="1" x14ac:dyDescent="0.35"/>
    <row r="7" spans="1:6" s="293" customFormat="1" ht="30" customHeight="1" x14ac:dyDescent="0.25">
      <c r="A7" s="847" t="s">
        <v>225</v>
      </c>
      <c r="B7" s="848"/>
      <c r="C7" s="854" t="s">
        <v>197</v>
      </c>
      <c r="D7" s="856" t="s">
        <v>236</v>
      </c>
    </row>
    <row r="8" spans="1:6" s="293" customFormat="1" ht="4.5" customHeight="1" thickBot="1" x14ac:dyDescent="0.3">
      <c r="A8" s="849"/>
      <c r="B8" s="850"/>
      <c r="C8" s="855"/>
      <c r="D8" s="857"/>
    </row>
    <row r="9" spans="1:6" s="293" customFormat="1" ht="21" customHeight="1" x14ac:dyDescent="0.25">
      <c r="A9" s="851" t="s">
        <v>231</v>
      </c>
      <c r="B9" s="852"/>
      <c r="C9" s="852"/>
      <c r="D9" s="853"/>
    </row>
    <row r="10" spans="1:6" s="293" customFormat="1" ht="20.25" customHeight="1" x14ac:dyDescent="0.25">
      <c r="A10" s="521">
        <v>1</v>
      </c>
      <c r="B10" s="522"/>
      <c r="C10" s="539"/>
      <c r="D10" s="540"/>
    </row>
    <row r="11" spans="1:6" s="293" customFormat="1" ht="20.25" customHeight="1" x14ac:dyDescent="0.25">
      <c r="A11" s="521">
        <v>2</v>
      </c>
      <c r="B11" s="522"/>
      <c r="C11" s="539"/>
      <c r="D11" s="540"/>
    </row>
    <row r="12" spans="1:6" s="293" customFormat="1" ht="20.25" customHeight="1" x14ac:dyDescent="0.25">
      <c r="A12" s="521">
        <v>3</v>
      </c>
      <c r="B12" s="522" t="s">
        <v>744</v>
      </c>
      <c r="C12" s="539"/>
      <c r="D12" s="540"/>
    </row>
    <row r="13" spans="1:6" s="293" customFormat="1" ht="20.25" customHeight="1" x14ac:dyDescent="0.25">
      <c r="A13" s="521">
        <v>4</v>
      </c>
      <c r="B13" s="522"/>
      <c r="C13" s="539"/>
      <c r="D13" s="540"/>
    </row>
    <row r="14" spans="1:6" s="293" customFormat="1" ht="20.25" customHeight="1" x14ac:dyDescent="0.25">
      <c r="A14" s="521">
        <v>5</v>
      </c>
      <c r="B14" s="522"/>
      <c r="C14" s="539"/>
      <c r="D14" s="540"/>
    </row>
    <row r="15" spans="1:6" s="293" customFormat="1" ht="20.25" customHeight="1" x14ac:dyDescent="0.25">
      <c r="A15" s="521">
        <v>6</v>
      </c>
      <c r="B15" s="522"/>
      <c r="C15" s="539"/>
      <c r="D15" s="540"/>
    </row>
    <row r="16" spans="1:6" s="293" customFormat="1" ht="20.25" customHeight="1" x14ac:dyDescent="0.25">
      <c r="A16" s="521">
        <v>7</v>
      </c>
      <c r="B16" s="522"/>
      <c r="C16" s="539"/>
      <c r="D16" s="540"/>
    </row>
    <row r="17" spans="1:4" s="293" customFormat="1" ht="20.25" customHeight="1" x14ac:dyDescent="0.25">
      <c r="A17" s="521">
        <v>8</v>
      </c>
      <c r="B17" s="522"/>
      <c r="C17" s="539"/>
      <c r="D17" s="540"/>
    </row>
    <row r="18" spans="1:4" s="293" customFormat="1" ht="20.25" customHeight="1" x14ac:dyDescent="0.25">
      <c r="A18" s="521">
        <v>9</v>
      </c>
      <c r="B18" s="522"/>
      <c r="C18" s="539"/>
      <c r="D18" s="540"/>
    </row>
    <row r="19" spans="1:4" s="293" customFormat="1" ht="20.25" customHeight="1" x14ac:dyDescent="0.25">
      <c r="A19" s="521">
        <v>10</v>
      </c>
      <c r="B19" s="522"/>
      <c r="C19" s="539"/>
      <c r="D19" s="540"/>
    </row>
    <row r="20" spans="1:4" s="293" customFormat="1" ht="20.25" customHeight="1" x14ac:dyDescent="0.25">
      <c r="A20" s="521"/>
      <c r="B20" s="526" t="s">
        <v>237</v>
      </c>
      <c r="C20" s="532">
        <f>SUM(C10:C19)</f>
        <v>0</v>
      </c>
      <c r="D20" s="534">
        <f>SUM(D10:D19)</f>
        <v>0</v>
      </c>
    </row>
    <row r="21" spans="1:4" s="293" customFormat="1" ht="21" customHeight="1" x14ac:dyDescent="0.25">
      <c r="A21" s="843" t="s">
        <v>233</v>
      </c>
      <c r="B21" s="844"/>
      <c r="C21" s="844"/>
      <c r="D21" s="845"/>
    </row>
    <row r="22" spans="1:4" s="293" customFormat="1" ht="20.25" customHeight="1" x14ac:dyDescent="0.25">
      <c r="A22" s="521">
        <v>1</v>
      </c>
      <c r="B22" s="522"/>
      <c r="C22" s="539"/>
      <c r="D22" s="540"/>
    </row>
    <row r="23" spans="1:4" s="293" customFormat="1" ht="20.25" customHeight="1" x14ac:dyDescent="0.25">
      <c r="A23" s="521">
        <v>2</v>
      </c>
      <c r="B23" s="522"/>
      <c r="C23" s="539"/>
      <c r="D23" s="540"/>
    </row>
    <row r="24" spans="1:4" s="293" customFormat="1" ht="20.25" customHeight="1" x14ac:dyDescent="0.25">
      <c r="A24" s="521">
        <v>3</v>
      </c>
      <c r="B24" s="522"/>
      <c r="C24" s="539"/>
      <c r="D24" s="540"/>
    </row>
    <row r="25" spans="1:4" s="293" customFormat="1" ht="20.25" customHeight="1" x14ac:dyDescent="0.25">
      <c r="A25" s="521">
        <v>4</v>
      </c>
      <c r="B25" s="522"/>
      <c r="C25" s="539"/>
      <c r="D25" s="540"/>
    </row>
    <row r="26" spans="1:4" s="293" customFormat="1" ht="20.25" customHeight="1" x14ac:dyDescent="0.25">
      <c r="A26" s="521">
        <v>5</v>
      </c>
      <c r="B26" s="522"/>
      <c r="C26" s="539"/>
      <c r="D26" s="540"/>
    </row>
    <row r="27" spans="1:4" s="293" customFormat="1" ht="20.25" customHeight="1" x14ac:dyDescent="0.25">
      <c r="A27" s="521">
        <v>6</v>
      </c>
      <c r="B27" s="522"/>
      <c r="C27" s="539"/>
      <c r="D27" s="540"/>
    </row>
    <row r="28" spans="1:4" s="293" customFormat="1" ht="20.25" customHeight="1" x14ac:dyDescent="0.25">
      <c r="A28" s="521">
        <v>7</v>
      </c>
      <c r="B28" s="522"/>
      <c r="C28" s="539"/>
      <c r="D28" s="540"/>
    </row>
    <row r="29" spans="1:4" s="293" customFormat="1" ht="20.25" customHeight="1" x14ac:dyDescent="0.25">
      <c r="A29" s="521">
        <v>8</v>
      </c>
      <c r="B29" s="522"/>
      <c r="C29" s="539"/>
      <c r="D29" s="540"/>
    </row>
    <row r="30" spans="1:4" s="293" customFormat="1" ht="20.25" customHeight="1" x14ac:dyDescent="0.25">
      <c r="A30" s="521">
        <v>9</v>
      </c>
      <c r="B30" s="522"/>
      <c r="C30" s="539"/>
      <c r="D30" s="540"/>
    </row>
    <row r="31" spans="1:4" s="293" customFormat="1" ht="20.25" customHeight="1" x14ac:dyDescent="0.25">
      <c r="A31" s="521">
        <v>10</v>
      </c>
      <c r="B31" s="522"/>
      <c r="C31" s="539"/>
      <c r="D31" s="540"/>
    </row>
    <row r="32" spans="1:4" s="528" customFormat="1" ht="39.950000000000003" customHeight="1" thickBot="1" x14ac:dyDescent="0.35">
      <c r="A32" s="521"/>
      <c r="B32" s="527" t="s">
        <v>238</v>
      </c>
      <c r="C32" s="532">
        <f>SUM(C22:C31)</f>
        <v>0</v>
      </c>
      <c r="D32" s="534">
        <f>SUM(D22:D31)</f>
        <v>0</v>
      </c>
    </row>
    <row r="33" spans="1:9" ht="30" customHeight="1" thickBot="1" x14ac:dyDescent="0.35">
      <c r="A33" s="529"/>
      <c r="B33" s="530" t="s">
        <v>235</v>
      </c>
      <c r="C33" s="535">
        <f>SUM(C32,C20)</f>
        <v>0</v>
      </c>
      <c r="D33" s="541">
        <f>SUM(D32,D20)</f>
        <v>0</v>
      </c>
    </row>
    <row r="34" spans="1:9" x14ac:dyDescent="0.3">
      <c r="A34" s="74" t="s">
        <v>604</v>
      </c>
      <c r="I34" s="531"/>
    </row>
    <row r="38" spans="1:9" x14ac:dyDescent="0.3">
      <c r="B38" s="74" t="s">
        <v>752</v>
      </c>
      <c r="C38" s="74" t="s">
        <v>747</v>
      </c>
      <c r="D38" s="168"/>
    </row>
    <row r="39" spans="1:9" x14ac:dyDescent="0.3">
      <c r="B39" s="74" t="s">
        <v>753</v>
      </c>
      <c r="C39" s="74" t="s">
        <v>757</v>
      </c>
      <c r="D39" s="168"/>
    </row>
  </sheetData>
  <sheetProtection algorithmName="SHA-512" hashValue="GcPORrjJ32jLi2yijHGnC/mtQuqHAt4IrFMMCjoHUoqYmi9aPlA4WU+XhlsGiC7gwuJ8XTtxXKkxgT7kIHTCRA==" saltValue="NRVqFiMzAF+OcmNoStNUAw==" spinCount="100000" sheet="1" objects="1" scenarios="1" insertHyperlinks="0" selectLockedCells="1"/>
  <mergeCells count="10">
    <mergeCell ref="A7:B8"/>
    <mergeCell ref="A9:D9"/>
    <mergeCell ref="A21:D21"/>
    <mergeCell ref="C7:C8"/>
    <mergeCell ref="D7:D8"/>
    <mergeCell ref="B1:D1"/>
    <mergeCell ref="B2:D2"/>
    <mergeCell ref="B3:D3"/>
    <mergeCell ref="B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H44"/>
  <sheetViews>
    <sheetView view="pageBreakPreview" topLeftCell="A22" zoomScaleNormal="100" zoomScaleSheetLayoutView="100" workbookViewId="0">
      <selection activeCell="A43" sqref="A43:G44"/>
    </sheetView>
  </sheetViews>
  <sheetFormatPr baseColWidth="10" defaultColWidth="11.42578125" defaultRowHeight="15" x14ac:dyDescent="0.25"/>
  <cols>
    <col min="1" max="1" width="47.5703125" style="561" bestFit="1" customWidth="1"/>
    <col min="2" max="16384" width="11.42578125" style="542"/>
  </cols>
  <sheetData>
    <row r="1" spans="1:8" ht="16.5" customHeight="1" x14ac:dyDescent="0.25">
      <c r="A1" s="858" t="s">
        <v>161</v>
      </c>
      <c r="B1" s="858"/>
      <c r="C1" s="858"/>
      <c r="D1" s="858"/>
      <c r="E1" s="858"/>
      <c r="F1" s="858"/>
      <c r="G1" s="858"/>
      <c r="H1" s="858"/>
    </row>
    <row r="2" spans="1:8" ht="16.5" customHeight="1" x14ac:dyDescent="0.25">
      <c r="A2" s="858" t="s">
        <v>382</v>
      </c>
      <c r="B2" s="858"/>
      <c r="C2" s="858"/>
      <c r="D2" s="858"/>
      <c r="E2" s="858"/>
      <c r="F2" s="858"/>
      <c r="G2" s="858"/>
      <c r="H2" s="858"/>
    </row>
    <row r="3" spans="1:8" ht="16.5" x14ac:dyDescent="0.25">
      <c r="A3" s="859" t="s">
        <v>607</v>
      </c>
      <c r="B3" s="859"/>
      <c r="C3" s="859"/>
      <c r="D3" s="859"/>
      <c r="E3" s="859"/>
      <c r="F3" s="859"/>
      <c r="G3" s="859"/>
      <c r="H3" s="859"/>
    </row>
    <row r="4" spans="1:8" ht="16.5" x14ac:dyDescent="0.25">
      <c r="A4" s="859" t="s">
        <v>610</v>
      </c>
      <c r="B4" s="859"/>
      <c r="C4" s="859"/>
      <c r="D4" s="859"/>
      <c r="E4" s="859"/>
      <c r="F4" s="859"/>
      <c r="G4" s="859"/>
      <c r="H4" s="859"/>
    </row>
    <row r="5" spans="1:8" ht="17.25" thickBot="1" x14ac:dyDescent="0.3">
      <c r="A5" s="543"/>
      <c r="B5" s="771" t="s">
        <v>118</v>
      </c>
      <c r="C5" s="771"/>
      <c r="D5" s="771"/>
      <c r="E5" s="233"/>
      <c r="F5" s="77" t="s">
        <v>501</v>
      </c>
      <c r="G5" s="860" t="s">
        <v>737</v>
      </c>
      <c r="H5" s="860"/>
    </row>
    <row r="6" spans="1:8" ht="38.25" x14ac:dyDescent="0.25">
      <c r="A6" s="827" t="s">
        <v>110</v>
      </c>
      <c r="B6" s="290" t="s">
        <v>222</v>
      </c>
      <c r="C6" s="290" t="s">
        <v>154</v>
      </c>
      <c r="D6" s="290" t="s">
        <v>223</v>
      </c>
      <c r="E6" s="291" t="s">
        <v>443</v>
      </c>
      <c r="F6" s="291" t="s">
        <v>444</v>
      </c>
      <c r="G6" s="290" t="s">
        <v>328</v>
      </c>
      <c r="H6" s="292" t="s">
        <v>224</v>
      </c>
    </row>
    <row r="7" spans="1:8" ht="15.75" thickBot="1" x14ac:dyDescent="0.3">
      <c r="A7" s="828"/>
      <c r="B7" s="445" t="s">
        <v>205</v>
      </c>
      <c r="C7" s="445" t="s">
        <v>206</v>
      </c>
      <c r="D7" s="445" t="s">
        <v>155</v>
      </c>
      <c r="E7" s="544" t="s">
        <v>207</v>
      </c>
      <c r="F7" s="544" t="s">
        <v>208</v>
      </c>
      <c r="G7" s="445" t="s">
        <v>470</v>
      </c>
      <c r="H7" s="446" t="s">
        <v>471</v>
      </c>
    </row>
    <row r="8" spans="1:8" ht="16.5" x14ac:dyDescent="0.25">
      <c r="A8" s="562"/>
      <c r="B8" s="545"/>
      <c r="C8" s="545"/>
      <c r="D8" s="545"/>
      <c r="E8" s="545"/>
      <c r="F8" s="545"/>
      <c r="G8" s="545"/>
      <c r="H8" s="546"/>
    </row>
    <row r="9" spans="1:8" s="550" customFormat="1" x14ac:dyDescent="0.25">
      <c r="A9" s="547" t="s">
        <v>381</v>
      </c>
      <c r="B9" s="548"/>
      <c r="C9" s="548"/>
      <c r="D9" s="548"/>
      <c r="E9" s="548"/>
      <c r="F9" s="548"/>
      <c r="G9" s="548"/>
      <c r="H9" s="549"/>
    </row>
    <row r="10" spans="1:8" s="554" customFormat="1" x14ac:dyDescent="0.25">
      <c r="A10" s="551" t="s">
        <v>383</v>
      </c>
      <c r="B10" s="552"/>
      <c r="C10" s="552"/>
      <c r="D10" s="552">
        <f>SUM(D11:D13)</f>
        <v>0</v>
      </c>
      <c r="E10" s="552"/>
      <c r="F10" s="552"/>
      <c r="G10" s="552">
        <f>SUM(G11:G13)</f>
        <v>0</v>
      </c>
      <c r="H10" s="553">
        <f t="shared" ref="H10:H39" si="0">IF(D10&lt;&gt;0,(E10/D10)*100,0)</f>
        <v>0</v>
      </c>
    </row>
    <row r="11" spans="1:8" s="557" customFormat="1" x14ac:dyDescent="0.25">
      <c r="A11" s="563" t="s">
        <v>384</v>
      </c>
      <c r="B11" s="555"/>
      <c r="C11" s="555"/>
      <c r="D11" s="555">
        <f>B11-C11</f>
        <v>0</v>
      </c>
      <c r="E11" s="555"/>
      <c r="F11" s="555"/>
      <c r="G11" s="555">
        <f>D11-E11</f>
        <v>0</v>
      </c>
      <c r="H11" s="556">
        <f t="shared" si="0"/>
        <v>0</v>
      </c>
    </row>
    <row r="12" spans="1:8" s="557" customFormat="1" x14ac:dyDescent="0.25">
      <c r="A12" s="563" t="s">
        <v>385</v>
      </c>
      <c r="B12" s="555"/>
      <c r="C12" s="555"/>
      <c r="D12" s="555">
        <f t="shared" ref="D12:D13" si="1">B12-C12</f>
        <v>0</v>
      </c>
      <c r="E12" s="555"/>
      <c r="F12" s="555"/>
      <c r="G12" s="555">
        <f t="shared" ref="G12:G13" si="2">D12-E12</f>
        <v>0</v>
      </c>
      <c r="H12" s="556">
        <f t="shared" si="0"/>
        <v>0</v>
      </c>
    </row>
    <row r="13" spans="1:8" s="557" customFormat="1" x14ac:dyDescent="0.25">
      <c r="A13" s="563" t="s">
        <v>386</v>
      </c>
      <c r="B13" s="555"/>
      <c r="C13" s="555"/>
      <c r="D13" s="555">
        <f t="shared" si="1"/>
        <v>0</v>
      </c>
      <c r="E13" s="555"/>
      <c r="F13" s="555"/>
      <c r="G13" s="555">
        <f t="shared" si="2"/>
        <v>0</v>
      </c>
      <c r="H13" s="556">
        <f t="shared" si="0"/>
        <v>0</v>
      </c>
    </row>
    <row r="14" spans="1:8" s="554" customFormat="1" x14ac:dyDescent="0.25">
      <c r="A14" s="551" t="s">
        <v>387</v>
      </c>
      <c r="B14" s="552">
        <f>SUM(B15:B22)</f>
        <v>15323938</v>
      </c>
      <c r="C14" s="552">
        <f>SUM(C15:C22)</f>
        <v>0</v>
      </c>
      <c r="D14" s="552">
        <f>SUM(D15:D22)</f>
        <v>15323938</v>
      </c>
      <c r="E14" s="552"/>
      <c r="F14" s="552"/>
      <c r="G14" s="552">
        <f>SUM(G15:G22)</f>
        <v>11975188</v>
      </c>
      <c r="H14" s="553">
        <f t="shared" si="0"/>
        <v>0</v>
      </c>
    </row>
    <row r="15" spans="1:8" s="557" customFormat="1" x14ac:dyDescent="0.25">
      <c r="A15" s="563" t="s">
        <v>388</v>
      </c>
      <c r="B15" s="555">
        <v>15323938</v>
      </c>
      <c r="C15" s="555">
        <v>0</v>
      </c>
      <c r="D15" s="555">
        <f>B15-C15</f>
        <v>15323938</v>
      </c>
      <c r="E15" s="555">
        <v>3348750</v>
      </c>
      <c r="F15" s="555">
        <v>3348750</v>
      </c>
      <c r="G15" s="555">
        <f>D15-E15</f>
        <v>11975188</v>
      </c>
      <c r="H15" s="556">
        <f t="shared" si="0"/>
        <v>21.853064140562303</v>
      </c>
    </row>
    <row r="16" spans="1:8" s="557" customFormat="1" x14ac:dyDescent="0.25">
      <c r="A16" s="563" t="s">
        <v>389</v>
      </c>
      <c r="B16" s="555"/>
      <c r="C16" s="555"/>
      <c r="D16" s="555">
        <f t="shared" ref="D16:D22" si="3">B16-C16</f>
        <v>0</v>
      </c>
      <c r="E16" s="555"/>
      <c r="F16" s="555"/>
      <c r="G16" s="555">
        <f t="shared" ref="G16:G39" si="4">D16-E16</f>
        <v>0</v>
      </c>
      <c r="H16" s="556">
        <f t="shared" si="0"/>
        <v>0</v>
      </c>
    </row>
    <row r="17" spans="1:8" s="557" customFormat="1" x14ac:dyDescent="0.25">
      <c r="A17" s="563" t="s">
        <v>390</v>
      </c>
      <c r="B17" s="555"/>
      <c r="C17" s="555"/>
      <c r="D17" s="555">
        <f t="shared" si="3"/>
        <v>0</v>
      </c>
      <c r="E17" s="555"/>
      <c r="F17" s="555"/>
      <c r="G17" s="555">
        <f t="shared" si="4"/>
        <v>0</v>
      </c>
      <c r="H17" s="556">
        <f t="shared" si="0"/>
        <v>0</v>
      </c>
    </row>
    <row r="18" spans="1:8" s="557" customFormat="1" x14ac:dyDescent="0.25">
      <c r="A18" s="563" t="s">
        <v>391</v>
      </c>
      <c r="B18" s="555"/>
      <c r="C18" s="555"/>
      <c r="D18" s="555">
        <f t="shared" si="3"/>
        <v>0</v>
      </c>
      <c r="E18" s="555"/>
      <c r="F18" s="555"/>
      <c r="G18" s="555">
        <f t="shared" si="4"/>
        <v>0</v>
      </c>
      <c r="H18" s="556">
        <f t="shared" si="0"/>
        <v>0</v>
      </c>
    </row>
    <row r="19" spans="1:8" s="557" customFormat="1" x14ac:dyDescent="0.25">
      <c r="A19" s="563" t="s">
        <v>392</v>
      </c>
      <c r="B19" s="555"/>
      <c r="C19" s="555"/>
      <c r="D19" s="555">
        <f t="shared" si="3"/>
        <v>0</v>
      </c>
      <c r="E19" s="555"/>
      <c r="F19" s="555"/>
      <c r="G19" s="555">
        <f t="shared" si="4"/>
        <v>0</v>
      </c>
      <c r="H19" s="556">
        <f t="shared" si="0"/>
        <v>0</v>
      </c>
    </row>
    <row r="20" spans="1:8" s="557" customFormat="1" ht="27" x14ac:dyDescent="0.25">
      <c r="A20" s="563" t="s">
        <v>393</v>
      </c>
      <c r="B20" s="555"/>
      <c r="C20" s="555"/>
      <c r="D20" s="555">
        <f t="shared" si="3"/>
        <v>0</v>
      </c>
      <c r="E20" s="555"/>
      <c r="F20" s="555"/>
      <c r="G20" s="555">
        <f t="shared" si="4"/>
        <v>0</v>
      </c>
      <c r="H20" s="556">
        <f t="shared" si="0"/>
        <v>0</v>
      </c>
    </row>
    <row r="21" spans="1:8" s="557" customFormat="1" x14ac:dyDescent="0.25">
      <c r="A21" s="563" t="s">
        <v>394</v>
      </c>
      <c r="B21" s="555"/>
      <c r="C21" s="555"/>
      <c r="D21" s="555">
        <f t="shared" si="3"/>
        <v>0</v>
      </c>
      <c r="E21" s="555"/>
      <c r="F21" s="555"/>
      <c r="G21" s="555">
        <f t="shared" si="4"/>
        <v>0</v>
      </c>
      <c r="H21" s="556">
        <f t="shared" si="0"/>
        <v>0</v>
      </c>
    </row>
    <row r="22" spans="1:8" s="557" customFormat="1" x14ac:dyDescent="0.25">
      <c r="A22" s="563" t="s">
        <v>395</v>
      </c>
      <c r="B22" s="555"/>
      <c r="C22" s="555"/>
      <c r="D22" s="555">
        <f t="shared" si="3"/>
        <v>0</v>
      </c>
      <c r="E22" s="555"/>
      <c r="F22" s="555"/>
      <c r="G22" s="555">
        <f t="shared" si="4"/>
        <v>0</v>
      </c>
      <c r="H22" s="556">
        <f t="shared" si="0"/>
        <v>0</v>
      </c>
    </row>
    <row r="23" spans="1:8" s="554" customFormat="1" x14ac:dyDescent="0.25">
      <c r="A23" s="551" t="s">
        <v>396</v>
      </c>
      <c r="B23" s="552"/>
      <c r="C23" s="552"/>
      <c r="D23" s="552">
        <f>SUM(D24:D26)</f>
        <v>0</v>
      </c>
      <c r="E23" s="552"/>
      <c r="F23" s="552"/>
      <c r="G23" s="552">
        <f>SUM(G24:G26)</f>
        <v>0</v>
      </c>
      <c r="H23" s="553">
        <f t="shared" si="0"/>
        <v>0</v>
      </c>
    </row>
    <row r="24" spans="1:8" s="557" customFormat="1" ht="27" x14ac:dyDescent="0.25">
      <c r="A24" s="563" t="s">
        <v>397</v>
      </c>
      <c r="B24" s="555"/>
      <c r="C24" s="555"/>
      <c r="D24" s="555">
        <f>B24-C24</f>
        <v>0</v>
      </c>
      <c r="E24" s="555"/>
      <c r="F24" s="555"/>
      <c r="G24" s="555">
        <f t="shared" si="4"/>
        <v>0</v>
      </c>
      <c r="H24" s="556">
        <f t="shared" si="0"/>
        <v>0</v>
      </c>
    </row>
    <row r="25" spans="1:8" s="557" customFormat="1" x14ac:dyDescent="0.25">
      <c r="A25" s="563" t="s">
        <v>398</v>
      </c>
      <c r="B25" s="555"/>
      <c r="C25" s="555"/>
      <c r="D25" s="555">
        <f t="shared" ref="D25:D26" si="5">B25-C25</f>
        <v>0</v>
      </c>
      <c r="E25" s="555"/>
      <c r="F25" s="555"/>
      <c r="G25" s="555">
        <f t="shared" si="4"/>
        <v>0</v>
      </c>
      <c r="H25" s="556">
        <f t="shared" si="0"/>
        <v>0</v>
      </c>
    </row>
    <row r="26" spans="1:8" s="557" customFormat="1" x14ac:dyDescent="0.25">
      <c r="A26" s="563" t="s">
        <v>399</v>
      </c>
      <c r="B26" s="555"/>
      <c r="C26" s="555"/>
      <c r="D26" s="555">
        <f t="shared" si="5"/>
        <v>0</v>
      </c>
      <c r="E26" s="555"/>
      <c r="F26" s="555"/>
      <c r="G26" s="555">
        <f t="shared" si="4"/>
        <v>0</v>
      </c>
      <c r="H26" s="556">
        <f t="shared" si="0"/>
        <v>0</v>
      </c>
    </row>
    <row r="27" spans="1:8" s="554" customFormat="1" x14ac:dyDescent="0.25">
      <c r="A27" s="551" t="s">
        <v>400</v>
      </c>
      <c r="B27" s="552"/>
      <c r="C27" s="552"/>
      <c r="D27" s="552">
        <f>SUM(D28:D29)</f>
        <v>0</v>
      </c>
      <c r="E27" s="552"/>
      <c r="F27" s="552"/>
      <c r="G27" s="552">
        <f>SUM(G28:G29)</f>
        <v>0</v>
      </c>
      <c r="H27" s="553">
        <f t="shared" si="0"/>
        <v>0</v>
      </c>
    </row>
    <row r="28" spans="1:8" s="557" customFormat="1" x14ac:dyDescent="0.25">
      <c r="A28" s="563" t="s">
        <v>401</v>
      </c>
      <c r="B28" s="555"/>
      <c r="C28" s="555"/>
      <c r="D28" s="555">
        <f>B28-C28</f>
        <v>0</v>
      </c>
      <c r="E28" s="555"/>
      <c r="F28" s="555"/>
      <c r="G28" s="555">
        <f t="shared" si="4"/>
        <v>0</v>
      </c>
      <c r="H28" s="556">
        <f t="shared" si="0"/>
        <v>0</v>
      </c>
    </row>
    <row r="29" spans="1:8" s="557" customFormat="1" x14ac:dyDescent="0.25">
      <c r="A29" s="563" t="s">
        <v>402</v>
      </c>
      <c r="B29" s="555"/>
      <c r="C29" s="555"/>
      <c r="D29" s="555">
        <f>B29-C29</f>
        <v>0</v>
      </c>
      <c r="E29" s="555"/>
      <c r="F29" s="555"/>
      <c r="G29" s="555">
        <f t="shared" si="4"/>
        <v>0</v>
      </c>
      <c r="H29" s="556">
        <f t="shared" si="0"/>
        <v>0</v>
      </c>
    </row>
    <row r="30" spans="1:8" s="554" customFormat="1" x14ac:dyDescent="0.25">
      <c r="A30" s="551" t="s">
        <v>403</v>
      </c>
      <c r="B30" s="552"/>
      <c r="C30" s="552"/>
      <c r="D30" s="552">
        <f>SUM(D31:D34)</f>
        <v>0</v>
      </c>
      <c r="E30" s="552"/>
      <c r="F30" s="552"/>
      <c r="G30" s="552">
        <f>SUM(G31:G34)</f>
        <v>0</v>
      </c>
      <c r="H30" s="553">
        <f t="shared" si="0"/>
        <v>0</v>
      </c>
    </row>
    <row r="31" spans="1:8" s="557" customFormat="1" x14ac:dyDescent="0.25">
      <c r="A31" s="563" t="s">
        <v>29</v>
      </c>
      <c r="B31" s="555"/>
      <c r="C31" s="555"/>
      <c r="D31" s="555">
        <f>B31-C31</f>
        <v>0</v>
      </c>
      <c r="E31" s="555"/>
      <c r="F31" s="555"/>
      <c r="G31" s="555">
        <f t="shared" si="4"/>
        <v>0</v>
      </c>
      <c r="H31" s="556">
        <f t="shared" si="0"/>
        <v>0</v>
      </c>
    </row>
    <row r="32" spans="1:8" s="557" customFormat="1" x14ac:dyDescent="0.25">
      <c r="A32" s="563" t="s">
        <v>404</v>
      </c>
      <c r="B32" s="555"/>
      <c r="C32" s="555"/>
      <c r="D32" s="555">
        <f t="shared" ref="D32:D33" si="6">B32-C32</f>
        <v>0</v>
      </c>
      <c r="E32" s="555"/>
      <c r="F32" s="555"/>
      <c r="G32" s="555">
        <f t="shared" si="4"/>
        <v>0</v>
      </c>
      <c r="H32" s="556">
        <f t="shared" si="0"/>
        <v>0</v>
      </c>
    </row>
    <row r="33" spans="1:8" s="557" customFormat="1" x14ac:dyDescent="0.25">
      <c r="A33" s="563" t="s">
        <v>405</v>
      </c>
      <c r="B33" s="555"/>
      <c r="C33" s="555"/>
      <c r="D33" s="555">
        <f t="shared" si="6"/>
        <v>0</v>
      </c>
      <c r="E33" s="555"/>
      <c r="F33" s="555"/>
      <c r="G33" s="555">
        <f t="shared" si="4"/>
        <v>0</v>
      </c>
      <c r="H33" s="556">
        <f t="shared" si="0"/>
        <v>0</v>
      </c>
    </row>
    <row r="34" spans="1:8" s="557" customFormat="1" x14ac:dyDescent="0.25">
      <c r="A34" s="563" t="s">
        <v>406</v>
      </c>
      <c r="B34" s="555"/>
      <c r="C34" s="555"/>
      <c r="D34" s="555">
        <f>B34-C34</f>
        <v>0</v>
      </c>
      <c r="E34" s="555"/>
      <c r="F34" s="555"/>
      <c r="G34" s="555">
        <f t="shared" si="4"/>
        <v>0</v>
      </c>
      <c r="H34" s="556">
        <f t="shared" si="0"/>
        <v>0</v>
      </c>
    </row>
    <row r="35" spans="1:8" s="554" customFormat="1" x14ac:dyDescent="0.25">
      <c r="A35" s="551" t="s">
        <v>407</v>
      </c>
      <c r="B35" s="552"/>
      <c r="C35" s="552"/>
      <c r="D35" s="552">
        <f>D36</f>
        <v>0</v>
      </c>
      <c r="E35" s="552"/>
      <c r="F35" s="552"/>
      <c r="G35" s="552">
        <f>G36</f>
        <v>0</v>
      </c>
      <c r="H35" s="553">
        <f t="shared" si="0"/>
        <v>0</v>
      </c>
    </row>
    <row r="36" spans="1:8" s="557" customFormat="1" x14ac:dyDescent="0.25">
      <c r="A36" s="563" t="s">
        <v>408</v>
      </c>
      <c r="B36" s="555"/>
      <c r="C36" s="555"/>
      <c r="D36" s="555">
        <f>B36-C36</f>
        <v>0</v>
      </c>
      <c r="E36" s="555"/>
      <c r="F36" s="555"/>
      <c r="G36" s="555">
        <f t="shared" si="4"/>
        <v>0</v>
      </c>
      <c r="H36" s="556">
        <f t="shared" si="0"/>
        <v>0</v>
      </c>
    </row>
    <row r="37" spans="1:8" s="554" customFormat="1" x14ac:dyDescent="0.25">
      <c r="A37" s="551" t="s">
        <v>409</v>
      </c>
      <c r="B37" s="552"/>
      <c r="C37" s="552"/>
      <c r="D37" s="552">
        <f>B37-C37</f>
        <v>0</v>
      </c>
      <c r="E37" s="552"/>
      <c r="F37" s="552"/>
      <c r="G37" s="552">
        <f t="shared" si="4"/>
        <v>0</v>
      </c>
      <c r="H37" s="553">
        <f t="shared" si="0"/>
        <v>0</v>
      </c>
    </row>
    <row r="38" spans="1:8" s="554" customFormat="1" ht="27" x14ac:dyDescent="0.25">
      <c r="A38" s="551" t="s">
        <v>472</v>
      </c>
      <c r="B38" s="552"/>
      <c r="C38" s="552"/>
      <c r="D38" s="552">
        <f t="shared" ref="D38:D39" si="7">B38-C38</f>
        <v>0</v>
      </c>
      <c r="E38" s="552"/>
      <c r="F38" s="552"/>
      <c r="G38" s="552">
        <f t="shared" si="4"/>
        <v>0</v>
      </c>
      <c r="H38" s="553">
        <f t="shared" si="0"/>
        <v>0</v>
      </c>
    </row>
    <row r="39" spans="1:8" s="554" customFormat="1" ht="15.75" thickBot="1" x14ac:dyDescent="0.3">
      <c r="A39" s="551" t="s">
        <v>410</v>
      </c>
      <c r="B39" s="552"/>
      <c r="C39" s="552"/>
      <c r="D39" s="552">
        <f t="shared" si="7"/>
        <v>0</v>
      </c>
      <c r="E39" s="552"/>
      <c r="F39" s="552"/>
      <c r="G39" s="552">
        <f t="shared" si="4"/>
        <v>0</v>
      </c>
      <c r="H39" s="558">
        <f t="shared" si="0"/>
        <v>0</v>
      </c>
    </row>
    <row r="40" spans="1:8" ht="32.25" customHeight="1" thickBot="1" x14ac:dyDescent="0.3">
      <c r="A40" s="564" t="s">
        <v>159</v>
      </c>
      <c r="B40" s="559">
        <f t="shared" ref="B40:G40" si="8">SUM(B$10,B$14,B$23,B$27,B$30,B$35,B$37,B$38,B$39)</f>
        <v>15323938</v>
      </c>
      <c r="C40" s="559">
        <f t="shared" si="8"/>
        <v>0</v>
      </c>
      <c r="D40" s="559">
        <f t="shared" si="8"/>
        <v>15323938</v>
      </c>
      <c r="E40" s="559">
        <f t="shared" si="8"/>
        <v>0</v>
      </c>
      <c r="F40" s="559">
        <f t="shared" si="8"/>
        <v>0</v>
      </c>
      <c r="G40" s="559">
        <f t="shared" si="8"/>
        <v>11975188</v>
      </c>
      <c r="H40" s="560">
        <f>IF(D40&lt;&gt;0,(E40/D40)*100,0)</f>
        <v>0</v>
      </c>
    </row>
    <row r="43" spans="1:8" ht="16.5" x14ac:dyDescent="0.3">
      <c r="A43" s="74" t="s">
        <v>745</v>
      </c>
      <c r="B43" s="168"/>
      <c r="C43" s="168"/>
      <c r="D43" s="168"/>
      <c r="E43" s="74" t="s">
        <v>747</v>
      </c>
      <c r="F43" s="168"/>
      <c r="G43" s="168"/>
    </row>
    <row r="44" spans="1:8" ht="16.5" x14ac:dyDescent="0.3">
      <c r="A44" s="74" t="s">
        <v>746</v>
      </c>
      <c r="B44" s="168"/>
      <c r="C44" s="168"/>
      <c r="D44" s="168"/>
      <c r="E44" s="74" t="s">
        <v>757</v>
      </c>
      <c r="F44" s="168"/>
      <c r="G44" s="168"/>
    </row>
  </sheetData>
  <sheetProtection algorithmName="SHA-512" hashValue="qU+KHjAqS4dirOa/I04N4UNSbAYgExiz+lwMd8BnZPyQNKm2yr7y4bcuNDVUyEiqgml+Pe5Y9UOfkPwb8JP45Q==" saltValue="BnfXQmogM+ktvh790AgilQ==" spinCount="100000" sheet="1" objects="1" scenarios="1"/>
  <mergeCells count="7">
    <mergeCell ref="A1:H1"/>
    <mergeCell ref="A2:H2"/>
    <mergeCell ref="A4:H4"/>
    <mergeCell ref="A3:H3"/>
    <mergeCell ref="A6:A7"/>
    <mergeCell ref="B5:D5"/>
    <mergeCell ref="G5:H5"/>
  </mergeCells>
  <printOptions horizontalCentered="1"/>
  <pageMargins left="0.39370078740157483" right="0.39370078740157483" top="0.74803149606299213" bottom="0.74803149606299213" header="0.31496062992125984" footer="0.31496062992125984"/>
  <pageSetup scale="77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9:G50"/>
  <sheetViews>
    <sheetView topLeftCell="A4" workbookViewId="0">
      <selection activeCell="A49" sqref="A49:G50"/>
    </sheetView>
  </sheetViews>
  <sheetFormatPr baseColWidth="10" defaultRowHeight="15" x14ac:dyDescent="0.25"/>
  <sheetData>
    <row r="49" spans="1:7" ht="16.5" x14ac:dyDescent="0.3">
      <c r="A49" s="74" t="s">
        <v>745</v>
      </c>
      <c r="B49" s="168"/>
      <c r="C49" s="168"/>
      <c r="D49" s="168"/>
      <c r="E49" s="74" t="s">
        <v>747</v>
      </c>
      <c r="F49" s="168"/>
      <c r="G49" s="168"/>
    </row>
    <row r="50" spans="1:7" ht="16.5" x14ac:dyDescent="0.3">
      <c r="A50" s="74" t="s">
        <v>746</v>
      </c>
      <c r="B50" s="168"/>
      <c r="C50" s="168"/>
      <c r="D50" s="168"/>
      <c r="E50" s="74" t="s">
        <v>757</v>
      </c>
      <c r="F50" s="168"/>
      <c r="G50" s="168"/>
    </row>
  </sheetData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9"/>
  <sheetViews>
    <sheetView view="pageBreakPreview" topLeftCell="A16" zoomScale="60" zoomScaleNormal="100" workbookViewId="0">
      <selection activeCell="B50" sqref="B50"/>
    </sheetView>
  </sheetViews>
  <sheetFormatPr baseColWidth="10" defaultColWidth="11.42578125" defaultRowHeight="16.5" x14ac:dyDescent="0.3"/>
  <cols>
    <col min="1" max="1" width="1.85546875" style="568" customWidth="1"/>
    <col min="2" max="2" width="34.7109375" style="48" customWidth="1"/>
    <col min="3" max="3" width="20.85546875" style="48" customWidth="1"/>
    <col min="4" max="4" width="25.5703125" style="48" customWidth="1"/>
    <col min="5" max="5" width="15" style="48" customWidth="1"/>
    <col min="6" max="16384" width="11.42578125" style="48"/>
  </cols>
  <sheetData>
    <row r="1" spans="1:7" ht="16.5" customHeight="1" x14ac:dyDescent="0.3">
      <c r="A1" s="861" t="s">
        <v>488</v>
      </c>
      <c r="B1" s="861"/>
      <c r="C1" s="861"/>
      <c r="D1" s="861"/>
      <c r="E1" s="861"/>
    </row>
    <row r="2" spans="1:7" x14ac:dyDescent="0.3">
      <c r="A2" s="862" t="s">
        <v>415</v>
      </c>
      <c r="B2" s="862"/>
      <c r="C2" s="862"/>
      <c r="D2" s="862"/>
      <c r="E2" s="862"/>
    </row>
    <row r="3" spans="1:7" x14ac:dyDescent="0.3">
      <c r="A3" s="794" t="s">
        <v>607</v>
      </c>
      <c r="B3" s="794"/>
      <c r="C3" s="794"/>
      <c r="D3" s="794"/>
      <c r="E3" s="794"/>
      <c r="G3" s="565"/>
    </row>
    <row r="4" spans="1:7" x14ac:dyDescent="0.3">
      <c r="A4" s="862" t="s">
        <v>610</v>
      </c>
      <c r="B4" s="862"/>
      <c r="C4" s="862"/>
      <c r="D4" s="862"/>
      <c r="E4" s="862"/>
    </row>
    <row r="5" spans="1:7" x14ac:dyDescent="0.3">
      <c r="A5" s="566"/>
      <c r="B5" s="566"/>
      <c r="C5" s="566" t="s">
        <v>292</v>
      </c>
      <c r="D5" s="4" t="s">
        <v>501</v>
      </c>
      <c r="E5" s="567"/>
    </row>
    <row r="6" spans="1:7" ht="6.75" customHeight="1" thickBot="1" x14ac:dyDescent="0.35"/>
    <row r="7" spans="1:7" s="570" customFormat="1" ht="17.25" customHeight="1" x14ac:dyDescent="0.25">
      <c r="A7" s="863"/>
      <c r="B7" s="864"/>
      <c r="C7" s="569"/>
      <c r="D7" s="569"/>
      <c r="E7" s="585"/>
    </row>
    <row r="8" spans="1:7" s="570" customFormat="1" ht="20.25" customHeight="1" x14ac:dyDescent="0.25">
      <c r="A8" s="572"/>
      <c r="B8" s="571"/>
      <c r="C8" s="571"/>
      <c r="D8" s="571"/>
      <c r="E8" s="573"/>
      <c r="F8" s="574"/>
    </row>
    <row r="9" spans="1:7" s="570" customFormat="1" ht="20.25" customHeight="1" x14ac:dyDescent="0.25">
      <c r="A9" s="575"/>
      <c r="B9" s="584" t="s">
        <v>416</v>
      </c>
      <c r="C9" s="571"/>
      <c r="D9" s="571"/>
      <c r="E9" s="573"/>
      <c r="F9" s="574"/>
    </row>
    <row r="10" spans="1:7" s="570" customFormat="1" ht="20.25" customHeight="1" x14ac:dyDescent="0.25">
      <c r="A10" s="575"/>
      <c r="B10" s="584" t="s">
        <v>417</v>
      </c>
      <c r="C10" s="571"/>
      <c r="D10" s="571" t="s">
        <v>423</v>
      </c>
      <c r="E10" s="576" t="s">
        <v>424</v>
      </c>
      <c r="F10" s="574"/>
    </row>
    <row r="11" spans="1:7" s="570" customFormat="1" ht="20.25" customHeight="1" x14ac:dyDescent="0.25">
      <c r="A11" s="572"/>
      <c r="E11" s="573"/>
      <c r="F11" s="574"/>
    </row>
    <row r="12" spans="1:7" s="570" customFormat="1" ht="20.25" customHeight="1" x14ac:dyDescent="0.25">
      <c r="A12" s="575"/>
      <c r="E12" s="573"/>
      <c r="F12" s="574"/>
    </row>
    <row r="13" spans="1:7" x14ac:dyDescent="0.3">
      <c r="A13" s="577"/>
      <c r="E13" s="578"/>
      <c r="F13" s="18"/>
    </row>
    <row r="14" spans="1:7" x14ac:dyDescent="0.3">
      <c r="A14" s="577"/>
      <c r="B14" s="18"/>
      <c r="C14" s="18"/>
      <c r="D14" s="18"/>
      <c r="E14" s="578"/>
      <c r="F14" s="18"/>
    </row>
    <row r="15" spans="1:7" x14ac:dyDescent="0.3">
      <c r="A15" s="577"/>
      <c r="B15" s="18"/>
      <c r="C15" s="18"/>
      <c r="D15" s="18"/>
      <c r="E15" s="578"/>
      <c r="F15" s="18"/>
    </row>
    <row r="16" spans="1:7" x14ac:dyDescent="0.3">
      <c r="A16" s="577"/>
      <c r="B16" s="18"/>
      <c r="C16" s="18"/>
      <c r="D16" s="18"/>
      <c r="E16" s="578"/>
      <c r="F16" s="18"/>
    </row>
    <row r="17" spans="1:6" x14ac:dyDescent="0.3">
      <c r="A17" s="577"/>
      <c r="B17" s="18"/>
      <c r="C17" s="18"/>
      <c r="D17" s="18"/>
      <c r="E17" s="578"/>
      <c r="F17" s="18"/>
    </row>
    <row r="18" spans="1:6" x14ac:dyDescent="0.3">
      <c r="A18" s="577"/>
      <c r="B18" s="18"/>
      <c r="C18" s="18"/>
      <c r="D18" s="18"/>
      <c r="E18" s="578"/>
      <c r="F18" s="18"/>
    </row>
    <row r="19" spans="1:6" x14ac:dyDescent="0.3">
      <c r="A19" s="577"/>
      <c r="B19" s="18"/>
      <c r="C19" s="18"/>
      <c r="D19" s="18"/>
      <c r="E19" s="578"/>
      <c r="F19" s="18"/>
    </row>
    <row r="20" spans="1:6" x14ac:dyDescent="0.3">
      <c r="A20" s="577"/>
      <c r="B20" s="18"/>
      <c r="C20" s="18"/>
      <c r="D20" s="18"/>
      <c r="E20" s="578"/>
      <c r="F20" s="18"/>
    </row>
    <row r="21" spans="1:6" x14ac:dyDescent="0.3">
      <c r="A21" s="577"/>
      <c r="B21" s="18"/>
      <c r="C21" s="18"/>
      <c r="D21" s="18"/>
      <c r="E21" s="578"/>
      <c r="F21" s="18"/>
    </row>
    <row r="22" spans="1:6" x14ac:dyDescent="0.3">
      <c r="A22" s="577"/>
      <c r="B22" s="18"/>
      <c r="C22" s="18"/>
      <c r="D22" s="18"/>
      <c r="E22" s="578"/>
      <c r="F22" s="18"/>
    </row>
    <row r="23" spans="1:6" x14ac:dyDescent="0.3">
      <c r="A23" s="577"/>
      <c r="B23" s="18"/>
      <c r="C23" s="18"/>
      <c r="D23" s="18"/>
      <c r="E23" s="578"/>
      <c r="F23" s="18"/>
    </row>
    <row r="24" spans="1:6" x14ac:dyDescent="0.3">
      <c r="A24" s="577"/>
      <c r="B24" s="18"/>
      <c r="C24" s="18"/>
      <c r="D24" s="18"/>
      <c r="E24" s="578"/>
      <c r="F24" s="18"/>
    </row>
    <row r="25" spans="1:6" x14ac:dyDescent="0.3">
      <c r="A25" s="577"/>
      <c r="B25" s="18"/>
      <c r="C25" s="18"/>
      <c r="D25" s="18"/>
      <c r="E25" s="578"/>
      <c r="F25" s="18"/>
    </row>
    <row r="26" spans="1:6" x14ac:dyDescent="0.3">
      <c r="A26" s="577"/>
      <c r="B26" s="18"/>
      <c r="C26" s="18"/>
      <c r="D26" s="18"/>
      <c r="E26" s="578"/>
      <c r="F26" s="18"/>
    </row>
    <row r="27" spans="1:6" x14ac:dyDescent="0.3">
      <c r="A27" s="577"/>
      <c r="B27" s="18"/>
      <c r="C27" s="18"/>
      <c r="D27" s="18"/>
      <c r="E27" s="578"/>
      <c r="F27" s="18"/>
    </row>
    <row r="28" spans="1:6" x14ac:dyDescent="0.3">
      <c r="A28" s="577"/>
      <c r="B28" s="18"/>
      <c r="C28" s="18"/>
      <c r="D28" s="18"/>
      <c r="E28" s="578"/>
      <c r="F28" s="18"/>
    </row>
    <row r="29" spans="1:6" x14ac:dyDescent="0.3">
      <c r="A29" s="577"/>
      <c r="B29" s="18"/>
      <c r="C29" s="18"/>
      <c r="D29" s="18"/>
      <c r="E29" s="578"/>
      <c r="F29" s="18"/>
    </row>
    <row r="30" spans="1:6" x14ac:dyDescent="0.3">
      <c r="A30" s="577"/>
      <c r="B30" s="18"/>
      <c r="C30" s="18"/>
      <c r="D30" s="18"/>
      <c r="E30" s="578"/>
      <c r="F30" s="18"/>
    </row>
    <row r="31" spans="1:6" x14ac:dyDescent="0.3">
      <c r="A31" s="577"/>
      <c r="B31" s="18"/>
      <c r="C31" s="18"/>
      <c r="D31" s="18"/>
      <c r="E31" s="578"/>
      <c r="F31" s="18"/>
    </row>
    <row r="32" spans="1:6" x14ac:dyDescent="0.3">
      <c r="A32" s="577"/>
      <c r="B32" s="18"/>
      <c r="C32" s="18"/>
      <c r="D32" s="18"/>
      <c r="E32" s="578"/>
      <c r="F32" s="18"/>
    </row>
    <row r="33" spans="1:6" x14ac:dyDescent="0.3">
      <c r="A33" s="577"/>
      <c r="B33" s="18"/>
      <c r="C33" s="18"/>
      <c r="D33" s="18"/>
      <c r="E33" s="578"/>
      <c r="F33" s="18"/>
    </row>
    <row r="34" spans="1:6" x14ac:dyDescent="0.3">
      <c r="A34" s="577"/>
      <c r="B34" s="18"/>
      <c r="C34" s="18"/>
      <c r="D34" s="18"/>
      <c r="E34" s="578"/>
      <c r="F34" s="18"/>
    </row>
    <row r="35" spans="1:6" x14ac:dyDescent="0.3">
      <c r="A35" s="577"/>
      <c r="B35" s="18"/>
      <c r="C35" s="18"/>
      <c r="D35" s="18"/>
      <c r="E35" s="578"/>
      <c r="F35" s="18"/>
    </row>
    <row r="36" spans="1:6" x14ac:dyDescent="0.3">
      <c r="A36" s="577"/>
      <c r="B36" s="18"/>
      <c r="C36" s="18"/>
      <c r="D36" s="18"/>
      <c r="E36" s="578"/>
      <c r="F36" s="18"/>
    </row>
    <row r="37" spans="1:6" x14ac:dyDescent="0.3">
      <c r="A37" s="577"/>
      <c r="B37" s="18"/>
      <c r="C37" s="18"/>
      <c r="D37" s="18"/>
      <c r="E37" s="578"/>
      <c r="F37" s="18"/>
    </row>
    <row r="38" spans="1:6" x14ac:dyDescent="0.3">
      <c r="A38" s="577"/>
      <c r="B38" s="583"/>
      <c r="C38" s="583"/>
      <c r="D38" s="583"/>
      <c r="E38" s="578"/>
      <c r="F38" s="18"/>
    </row>
    <row r="39" spans="1:6" x14ac:dyDescent="0.3">
      <c r="A39" s="577"/>
      <c r="B39" s="583"/>
      <c r="C39" s="583"/>
      <c r="D39" s="583"/>
      <c r="E39" s="578"/>
    </row>
    <row r="40" spans="1:6" x14ac:dyDescent="0.3">
      <c r="A40" s="577"/>
      <c r="B40" s="583"/>
      <c r="C40" s="583"/>
      <c r="D40" s="583"/>
      <c r="E40" s="578"/>
    </row>
    <row r="41" spans="1:6" x14ac:dyDescent="0.3">
      <c r="A41" s="577"/>
      <c r="B41" s="18"/>
      <c r="C41" s="18"/>
      <c r="D41" s="18"/>
      <c r="E41" s="578"/>
    </row>
    <row r="42" spans="1:6" ht="17.25" thickBot="1" x14ac:dyDescent="0.35">
      <c r="A42" s="579"/>
      <c r="B42" s="580"/>
      <c r="C42" s="580"/>
      <c r="D42" s="580"/>
      <c r="E42" s="581"/>
    </row>
    <row r="43" spans="1:6" x14ac:dyDescent="0.3">
      <c r="A43" s="74" t="s">
        <v>604</v>
      </c>
    </row>
    <row r="45" spans="1:6" ht="25.5" x14ac:dyDescent="0.35">
      <c r="A45" s="582" t="s">
        <v>424</v>
      </c>
      <c r="B45" s="48" t="s">
        <v>465</v>
      </c>
    </row>
    <row r="46" spans="1:6" x14ac:dyDescent="0.3">
      <c r="B46" s="48" t="s">
        <v>451</v>
      </c>
    </row>
    <row r="48" spans="1:6" x14ac:dyDescent="0.3">
      <c r="B48" s="74" t="s">
        <v>761</v>
      </c>
      <c r="C48" s="74" t="s">
        <v>747</v>
      </c>
      <c r="D48" s="168"/>
    </row>
    <row r="49" spans="2:4" x14ac:dyDescent="0.3">
      <c r="B49" s="74" t="s">
        <v>762</v>
      </c>
      <c r="C49" s="74" t="s">
        <v>757</v>
      </c>
      <c r="D49" s="168"/>
    </row>
  </sheetData>
  <mergeCells count="5">
    <mergeCell ref="A1:E1"/>
    <mergeCell ref="A2:E2"/>
    <mergeCell ref="A3:E3"/>
    <mergeCell ref="A4:E4"/>
    <mergeCell ref="A7:B7"/>
  </mergeCells>
  <printOptions horizontalCentered="1"/>
  <pageMargins left="0.39370078740157483" right="0.39370078740157483" top="0.74803149606299213" bottom="0.74803149606299213" header="0.31496062992125984" footer="0.31496062992125984"/>
  <pageSetup scale="85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7" tint="-0.249977111117893"/>
  </sheetPr>
  <dimension ref="A1:J34"/>
  <sheetViews>
    <sheetView view="pageBreakPreview" zoomScaleNormal="100" zoomScaleSheetLayoutView="100" workbookViewId="0">
      <selection activeCell="D12" sqref="D12"/>
    </sheetView>
  </sheetViews>
  <sheetFormatPr baseColWidth="10" defaultColWidth="11.42578125" defaultRowHeight="16.5" x14ac:dyDescent="0.3"/>
  <cols>
    <col min="1" max="1" width="4.28515625" style="170" customWidth="1"/>
    <col min="2" max="2" width="41" style="137" customWidth="1"/>
    <col min="3" max="5" width="15.7109375" style="137" customWidth="1"/>
    <col min="6" max="16384" width="11.42578125" style="137"/>
  </cols>
  <sheetData>
    <row r="1" spans="1:7" x14ac:dyDescent="0.3">
      <c r="B1" s="865" t="s">
        <v>161</v>
      </c>
      <c r="C1" s="865"/>
      <c r="D1" s="865"/>
      <c r="E1" s="865"/>
    </row>
    <row r="2" spans="1:7" x14ac:dyDescent="0.3">
      <c r="A2" s="515"/>
      <c r="B2" s="846" t="s">
        <v>481</v>
      </c>
      <c r="C2" s="846"/>
      <c r="D2" s="846"/>
      <c r="E2" s="846"/>
    </row>
    <row r="3" spans="1:7" x14ac:dyDescent="0.3">
      <c r="B3" s="759" t="s">
        <v>607</v>
      </c>
      <c r="C3" s="759"/>
      <c r="D3" s="759"/>
      <c r="E3" s="759"/>
      <c r="G3" s="586"/>
    </row>
    <row r="4" spans="1:7" x14ac:dyDescent="0.3">
      <c r="B4" s="759" t="s">
        <v>610</v>
      </c>
      <c r="C4" s="759"/>
      <c r="D4" s="759"/>
      <c r="E4" s="759"/>
    </row>
    <row r="5" spans="1:7" x14ac:dyDescent="0.3">
      <c r="A5" s="538"/>
      <c r="B5" s="846" t="s">
        <v>596</v>
      </c>
      <c r="C5" s="846"/>
      <c r="D5" s="77" t="s">
        <v>501</v>
      </c>
      <c r="E5" s="515" t="s">
        <v>737</v>
      </c>
    </row>
    <row r="6" spans="1:7" ht="6.75" customHeight="1" thickBot="1" x14ac:dyDescent="0.35"/>
    <row r="7" spans="1:7" s="293" customFormat="1" x14ac:dyDescent="0.25">
      <c r="A7" s="867" t="s">
        <v>110</v>
      </c>
      <c r="B7" s="868"/>
      <c r="C7" s="871" t="s">
        <v>475</v>
      </c>
      <c r="D7" s="587" t="s">
        <v>197</v>
      </c>
      <c r="E7" s="875" t="s">
        <v>463</v>
      </c>
    </row>
    <row r="8" spans="1:7" s="293" customFormat="1" ht="17.25" thickBot="1" x14ac:dyDescent="0.3">
      <c r="A8" s="869"/>
      <c r="B8" s="870"/>
      <c r="C8" s="872"/>
      <c r="D8" s="588"/>
      <c r="E8" s="876"/>
    </row>
    <row r="9" spans="1:7" s="293" customFormat="1" ht="20.25" customHeight="1" x14ac:dyDescent="0.25">
      <c r="A9" s="589" t="s">
        <v>473</v>
      </c>
      <c r="B9" s="522"/>
      <c r="C9" s="532">
        <f>C10+C11</f>
        <v>15323938</v>
      </c>
      <c r="D9" s="532">
        <f>D10+D11</f>
        <v>2833596</v>
      </c>
      <c r="E9" s="600">
        <f>E10+E11</f>
        <v>2833596</v>
      </c>
    </row>
    <row r="10" spans="1:7" s="293" customFormat="1" ht="20.25" customHeight="1" x14ac:dyDescent="0.25">
      <c r="A10" s="521"/>
      <c r="B10" s="591" t="s">
        <v>476</v>
      </c>
      <c r="C10" s="523"/>
      <c r="D10" s="523"/>
      <c r="E10" s="590"/>
    </row>
    <row r="11" spans="1:7" s="293" customFormat="1" ht="20.25" customHeight="1" x14ac:dyDescent="0.25">
      <c r="A11" s="521"/>
      <c r="B11" s="591" t="s">
        <v>477</v>
      </c>
      <c r="C11" s="523">
        <v>15323938</v>
      </c>
      <c r="D11" s="523">
        <v>2833596</v>
      </c>
      <c r="E11" s="590">
        <v>2833596</v>
      </c>
    </row>
    <row r="12" spans="1:7" s="293" customFormat="1" ht="20.25" customHeight="1" x14ac:dyDescent="0.25">
      <c r="A12" s="589" t="s">
        <v>474</v>
      </c>
      <c r="B12" s="591"/>
      <c r="C12" s="532">
        <f>C13+C14</f>
        <v>0</v>
      </c>
      <c r="D12" s="532">
        <f>D13+D14</f>
        <v>3348750</v>
      </c>
      <c r="E12" s="600">
        <f>E13+E14</f>
        <v>3348750</v>
      </c>
    </row>
    <row r="13" spans="1:7" s="293" customFormat="1" ht="20.25" customHeight="1" x14ac:dyDescent="0.25">
      <c r="A13" s="521"/>
      <c r="B13" s="591" t="s">
        <v>478</v>
      </c>
      <c r="C13" s="523"/>
      <c r="D13" s="523"/>
      <c r="E13" s="590"/>
    </row>
    <row r="14" spans="1:7" s="293" customFormat="1" ht="20.25" customHeight="1" x14ac:dyDescent="0.25">
      <c r="A14" s="521"/>
      <c r="B14" s="591" t="s">
        <v>479</v>
      </c>
      <c r="C14" s="523"/>
      <c r="D14" s="523">
        <v>3348750</v>
      </c>
      <c r="E14" s="590">
        <v>3348750</v>
      </c>
    </row>
    <row r="15" spans="1:7" s="293" customFormat="1" ht="20.25" customHeight="1" x14ac:dyDescent="0.25">
      <c r="A15" s="589" t="s">
        <v>244</v>
      </c>
      <c r="B15" s="591"/>
      <c r="C15" s="532">
        <f>C9-C12</f>
        <v>15323938</v>
      </c>
      <c r="D15" s="532">
        <f>D9-D12</f>
        <v>-515154</v>
      </c>
      <c r="E15" s="600">
        <f>E9-E12</f>
        <v>-515154</v>
      </c>
    </row>
    <row r="16" spans="1:7" s="293" customFormat="1" ht="20.25" customHeight="1" thickBot="1" x14ac:dyDescent="0.3">
      <c r="A16" s="521"/>
      <c r="B16" s="522"/>
      <c r="C16" s="523"/>
      <c r="D16" s="523"/>
      <c r="E16" s="525"/>
    </row>
    <row r="17" spans="1:10" s="293" customFormat="1" x14ac:dyDescent="0.25">
      <c r="A17" s="867" t="s">
        <v>110</v>
      </c>
      <c r="B17" s="868"/>
      <c r="C17" s="871" t="s">
        <v>475</v>
      </c>
      <c r="D17" s="592" t="s">
        <v>197</v>
      </c>
      <c r="E17" s="873" t="s">
        <v>463</v>
      </c>
    </row>
    <row r="18" spans="1:10" s="293" customFormat="1" ht="12" customHeight="1" thickBot="1" x14ac:dyDescent="0.3">
      <c r="A18" s="869"/>
      <c r="B18" s="870"/>
      <c r="C18" s="872"/>
      <c r="D18" s="593"/>
      <c r="E18" s="874"/>
    </row>
    <row r="19" spans="1:10" s="293" customFormat="1" ht="20.25" customHeight="1" x14ac:dyDescent="0.25">
      <c r="A19" s="589" t="s">
        <v>239</v>
      </c>
      <c r="B19" s="522"/>
      <c r="C19" s="523">
        <v>15323938</v>
      </c>
      <c r="D19" s="523">
        <v>-515154</v>
      </c>
      <c r="E19" s="525">
        <v>-515154</v>
      </c>
    </row>
    <row r="20" spans="1:10" s="293" customFormat="1" ht="20.25" customHeight="1" x14ac:dyDescent="0.25">
      <c r="A20" s="589" t="s">
        <v>240</v>
      </c>
      <c r="B20" s="522"/>
      <c r="C20" s="523"/>
      <c r="D20" s="523"/>
      <c r="E20" s="525"/>
    </row>
    <row r="21" spans="1:10" s="293" customFormat="1" ht="20.25" customHeight="1" x14ac:dyDescent="0.25">
      <c r="A21" s="589" t="s">
        <v>245</v>
      </c>
      <c r="B21" s="522"/>
      <c r="C21" s="532">
        <f>C19-C20</f>
        <v>15323938</v>
      </c>
      <c r="D21" s="532">
        <f>D19-D20</f>
        <v>-515154</v>
      </c>
      <c r="E21" s="600">
        <f>E19-E20</f>
        <v>-515154</v>
      </c>
    </row>
    <row r="22" spans="1:10" s="293" customFormat="1" ht="20.25" customHeight="1" thickBot="1" x14ac:dyDescent="0.3">
      <c r="A22" s="521"/>
      <c r="B22" s="522"/>
      <c r="C22" s="539"/>
      <c r="D22" s="539"/>
      <c r="E22" s="540"/>
    </row>
    <row r="23" spans="1:10" s="293" customFormat="1" ht="28.5" customHeight="1" x14ac:dyDescent="0.25">
      <c r="A23" s="867" t="s">
        <v>110</v>
      </c>
      <c r="B23" s="868"/>
      <c r="C23" s="871" t="s">
        <v>475</v>
      </c>
      <c r="D23" s="592" t="s">
        <v>197</v>
      </c>
      <c r="E23" s="873" t="s">
        <v>463</v>
      </c>
    </row>
    <row r="24" spans="1:10" s="293" customFormat="1" ht="0.75" customHeight="1" thickBot="1" x14ac:dyDescent="0.3">
      <c r="A24" s="869"/>
      <c r="B24" s="870"/>
      <c r="C24" s="872"/>
      <c r="D24" s="593"/>
      <c r="E24" s="874"/>
    </row>
    <row r="25" spans="1:10" s="293" customFormat="1" ht="20.25" customHeight="1" x14ac:dyDescent="0.25">
      <c r="A25" s="589" t="s">
        <v>241</v>
      </c>
      <c r="B25" s="522"/>
      <c r="C25" s="523"/>
      <c r="D25" s="523"/>
      <c r="E25" s="525"/>
    </row>
    <row r="26" spans="1:10" s="293" customFormat="1" ht="20.25" customHeight="1" x14ac:dyDescent="0.25">
      <c r="A26" s="589" t="s">
        <v>242</v>
      </c>
      <c r="B26" s="522"/>
      <c r="C26" s="523"/>
      <c r="D26" s="523"/>
      <c r="E26" s="525"/>
    </row>
    <row r="27" spans="1:10" s="293" customFormat="1" ht="20.25" customHeight="1" x14ac:dyDescent="0.25">
      <c r="A27" s="589" t="s">
        <v>243</v>
      </c>
      <c r="B27" s="522"/>
      <c r="C27" s="532">
        <f>C25-C26</f>
        <v>0</v>
      </c>
      <c r="D27" s="532">
        <f>D25-D26</f>
        <v>0</v>
      </c>
      <c r="E27" s="600">
        <f>E25-E26</f>
        <v>0</v>
      </c>
    </row>
    <row r="28" spans="1:10" s="293" customFormat="1" ht="20.25" customHeight="1" thickBot="1" x14ac:dyDescent="0.3">
      <c r="A28" s="594"/>
      <c r="B28" s="595"/>
      <c r="C28" s="596"/>
      <c r="D28" s="596"/>
      <c r="E28" s="597"/>
    </row>
    <row r="29" spans="1:10" x14ac:dyDescent="0.3">
      <c r="A29" s="74" t="s">
        <v>604</v>
      </c>
      <c r="B29" s="599"/>
      <c r="C29" s="599"/>
      <c r="D29" s="599"/>
      <c r="E29" s="599"/>
      <c r="J29" s="531"/>
    </row>
    <row r="30" spans="1:10" ht="49.5" customHeight="1" x14ac:dyDescent="0.3">
      <c r="A30" s="74" t="s">
        <v>745</v>
      </c>
      <c r="B30" s="168"/>
      <c r="C30" s="168"/>
      <c r="D30" s="74" t="s">
        <v>747</v>
      </c>
      <c r="E30" s="168"/>
      <c r="F30" s="168"/>
      <c r="H30" s="542"/>
    </row>
    <row r="31" spans="1:10" x14ac:dyDescent="0.3">
      <c r="A31" s="74" t="s">
        <v>746</v>
      </c>
      <c r="B31" s="168"/>
      <c r="C31" s="168"/>
      <c r="D31" s="74" t="s">
        <v>759</v>
      </c>
      <c r="E31" s="168"/>
      <c r="F31" s="168"/>
      <c r="H31" s="542"/>
    </row>
    <row r="32" spans="1:10" ht="75" customHeight="1" x14ac:dyDescent="0.3">
      <c r="A32" s="866" t="s">
        <v>462</v>
      </c>
      <c r="B32" s="866"/>
      <c r="C32" s="866"/>
      <c r="D32" s="866"/>
      <c r="E32" s="866"/>
    </row>
    <row r="33" spans="1:5" x14ac:dyDescent="0.3">
      <c r="A33" s="598"/>
      <c r="B33" s="599"/>
      <c r="C33" s="599"/>
      <c r="D33" s="599"/>
      <c r="E33" s="599"/>
    </row>
    <row r="34" spans="1:5" ht="44.25" customHeight="1" x14ac:dyDescent="0.3">
      <c r="A34" s="866" t="s">
        <v>464</v>
      </c>
      <c r="B34" s="866"/>
      <c r="C34" s="866"/>
      <c r="D34" s="866"/>
      <c r="E34" s="866"/>
    </row>
  </sheetData>
  <sheetProtection algorithmName="SHA-512" hashValue="cVupgfnsyeDvzm7Gr6q1K+gFyKKRTxB/X+K35+IQdsIXF8OvUCIPRW6pnAM0VnCLvdtv6g3hsQ2dnTwkPfd+4w==" saltValue="y5t26Z21my61d3ZrC7C7hA==" spinCount="100000" sheet="1" objects="1" scenarios="1"/>
  <mergeCells count="16">
    <mergeCell ref="A7:B8"/>
    <mergeCell ref="C7:C8"/>
    <mergeCell ref="E7:E8"/>
    <mergeCell ref="C17:C18"/>
    <mergeCell ref="E17:E18"/>
    <mergeCell ref="A17:B18"/>
    <mergeCell ref="A32:E32"/>
    <mergeCell ref="A34:E34"/>
    <mergeCell ref="A23:B24"/>
    <mergeCell ref="C23:C24"/>
    <mergeCell ref="E23:E24"/>
    <mergeCell ref="B1:E1"/>
    <mergeCell ref="B2:E2"/>
    <mergeCell ref="B3:E3"/>
    <mergeCell ref="B4:E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7" tint="-0.249977111117893"/>
  </sheetPr>
  <dimension ref="A1:D30"/>
  <sheetViews>
    <sheetView tabSelected="1" view="pageBreakPreview" topLeftCell="A13" zoomScale="60" zoomScaleNormal="100" workbookViewId="0">
      <selection activeCell="D36" sqref="D36"/>
    </sheetView>
  </sheetViews>
  <sheetFormatPr baseColWidth="10" defaultColWidth="11.42578125" defaultRowHeight="16.5" x14ac:dyDescent="0.3"/>
  <cols>
    <col min="1" max="1" width="2.85546875" style="7" customWidth="1"/>
    <col min="2" max="2" width="40.28515625" style="3" customWidth="1"/>
    <col min="3" max="3" width="31.5703125" style="3" customWidth="1"/>
    <col min="4" max="4" width="23" style="3" customWidth="1"/>
    <col min="5" max="16384" width="11.42578125" style="3"/>
  </cols>
  <sheetData>
    <row r="1" spans="1:4" x14ac:dyDescent="0.3">
      <c r="A1" s="881" t="s">
        <v>161</v>
      </c>
      <c r="B1" s="881"/>
      <c r="C1" s="881"/>
      <c r="D1" s="881"/>
    </row>
    <row r="2" spans="1:4" x14ac:dyDescent="0.3">
      <c r="A2" s="883" t="s">
        <v>321</v>
      </c>
      <c r="B2" s="883"/>
      <c r="C2" s="883"/>
      <c r="D2" s="883"/>
    </row>
    <row r="3" spans="1:4" x14ac:dyDescent="0.3">
      <c r="A3" s="882" t="s">
        <v>607</v>
      </c>
      <c r="B3" s="882"/>
      <c r="C3" s="882"/>
      <c r="D3" s="882"/>
    </row>
    <row r="4" spans="1:4" x14ac:dyDescent="0.3">
      <c r="A4" s="883" t="s">
        <v>610</v>
      </c>
      <c r="B4" s="883"/>
      <c r="C4" s="883"/>
      <c r="D4" s="883"/>
    </row>
    <row r="5" spans="1:4" x14ac:dyDescent="0.3">
      <c r="A5" s="30"/>
      <c r="B5" s="883" t="s">
        <v>512</v>
      </c>
      <c r="C5" s="883"/>
      <c r="D5" s="68" t="s">
        <v>501</v>
      </c>
    </row>
    <row r="6" spans="1:4" ht="6.75" customHeight="1" thickBot="1" x14ac:dyDescent="0.35"/>
    <row r="7" spans="1:4" s="22" customFormat="1" ht="30" customHeight="1" x14ac:dyDescent="0.25">
      <c r="A7" s="886" t="s">
        <v>324</v>
      </c>
      <c r="B7" s="887"/>
      <c r="C7" s="884" t="s">
        <v>322</v>
      </c>
      <c r="D7" s="885"/>
    </row>
    <row r="8" spans="1:4" s="22" customFormat="1" ht="32.25" customHeight="1" thickBot="1" x14ac:dyDescent="0.3">
      <c r="A8" s="888"/>
      <c r="B8" s="889"/>
      <c r="C8" s="32" t="s">
        <v>323</v>
      </c>
      <c r="D8" s="33" t="s">
        <v>325</v>
      </c>
    </row>
    <row r="9" spans="1:4" s="22" customFormat="1" ht="31.5" customHeight="1" x14ac:dyDescent="0.25">
      <c r="A9" s="724">
        <v>1</v>
      </c>
      <c r="B9" s="725" t="s">
        <v>693</v>
      </c>
      <c r="C9" s="724" t="s">
        <v>694</v>
      </c>
      <c r="D9" s="724">
        <v>7438149</v>
      </c>
    </row>
    <row r="10" spans="1:4" s="22" customFormat="1" ht="31.5" customHeight="1" x14ac:dyDescent="0.25">
      <c r="A10" s="724">
        <v>2</v>
      </c>
      <c r="B10" s="725" t="s">
        <v>695</v>
      </c>
      <c r="C10" s="724" t="s">
        <v>694</v>
      </c>
      <c r="D10" s="724">
        <v>2817395</v>
      </c>
    </row>
    <row r="11" spans="1:4" s="22" customFormat="1" ht="31.5" customHeight="1" x14ac:dyDescent="0.25">
      <c r="A11" s="724">
        <v>3</v>
      </c>
      <c r="B11" s="725" t="s">
        <v>696</v>
      </c>
      <c r="C11" s="724" t="s">
        <v>694</v>
      </c>
      <c r="D11" s="724">
        <v>7662334445</v>
      </c>
    </row>
    <row r="12" spans="1:4" s="22" customFormat="1" ht="31.5" customHeight="1" x14ac:dyDescent="0.25">
      <c r="A12" s="724">
        <v>4</v>
      </c>
      <c r="B12" s="725" t="s">
        <v>697</v>
      </c>
      <c r="C12" s="724" t="s">
        <v>694</v>
      </c>
      <c r="D12" s="724">
        <v>5915150</v>
      </c>
    </row>
    <row r="13" spans="1:4" s="22" customFormat="1" ht="31.5" customHeight="1" x14ac:dyDescent="0.25">
      <c r="A13" s="724">
        <v>5</v>
      </c>
      <c r="B13" s="725" t="s">
        <v>695</v>
      </c>
      <c r="C13" s="724" t="s">
        <v>698</v>
      </c>
      <c r="D13" s="724">
        <v>50025344947</v>
      </c>
    </row>
    <row r="14" spans="1:4" s="22" customFormat="1" ht="31.5" customHeight="1" x14ac:dyDescent="0.25">
      <c r="A14" s="724">
        <v>6</v>
      </c>
      <c r="B14" s="725" t="s">
        <v>699</v>
      </c>
      <c r="C14" s="724" t="s">
        <v>698</v>
      </c>
      <c r="D14" s="724">
        <v>50026369457</v>
      </c>
    </row>
    <row r="15" spans="1:4" s="22" customFormat="1" ht="31.5" customHeight="1" x14ac:dyDescent="0.25">
      <c r="A15" s="724">
        <v>7</v>
      </c>
      <c r="B15" s="725" t="s">
        <v>700</v>
      </c>
      <c r="C15" s="724" t="s">
        <v>698</v>
      </c>
      <c r="D15" s="724" t="s">
        <v>701</v>
      </c>
    </row>
    <row r="16" spans="1:4" s="22" customFormat="1" ht="31.5" customHeight="1" x14ac:dyDescent="0.25">
      <c r="A16" s="724"/>
      <c r="B16" s="725" t="s">
        <v>702</v>
      </c>
      <c r="C16" s="724" t="s">
        <v>698</v>
      </c>
      <c r="D16" s="724">
        <v>50026369457</v>
      </c>
    </row>
    <row r="17" spans="1:4" s="22" customFormat="1" ht="31.5" customHeight="1" x14ac:dyDescent="0.25">
      <c r="A17" s="724">
        <v>8</v>
      </c>
      <c r="B17" s="725" t="s">
        <v>703</v>
      </c>
      <c r="C17" s="724" t="s">
        <v>698</v>
      </c>
      <c r="D17" s="724">
        <v>50027829174</v>
      </c>
    </row>
    <row r="18" spans="1:4" s="22" customFormat="1" ht="31.5" customHeight="1" x14ac:dyDescent="0.25">
      <c r="A18" s="724">
        <v>9</v>
      </c>
      <c r="B18" s="725" t="s">
        <v>704</v>
      </c>
      <c r="C18" s="724" t="s">
        <v>698</v>
      </c>
      <c r="D18" s="726">
        <v>50028103433</v>
      </c>
    </row>
    <row r="19" spans="1:4" s="22" customFormat="1" ht="31.5" customHeight="1" x14ac:dyDescent="0.25">
      <c r="A19" s="724">
        <v>10</v>
      </c>
      <c r="B19" s="725" t="s">
        <v>705</v>
      </c>
      <c r="C19" s="724" t="s">
        <v>698</v>
      </c>
      <c r="D19" s="724">
        <v>50027893285</v>
      </c>
    </row>
    <row r="20" spans="1:4" s="22" customFormat="1" ht="31.5" customHeight="1" x14ac:dyDescent="0.25">
      <c r="A20" s="724"/>
      <c r="B20" s="725" t="s">
        <v>693</v>
      </c>
      <c r="C20" s="724" t="s">
        <v>706</v>
      </c>
      <c r="D20" s="724">
        <v>100986291</v>
      </c>
    </row>
    <row r="21" spans="1:4" s="22" customFormat="1" ht="31.5" customHeight="1" x14ac:dyDescent="0.25">
      <c r="A21" s="26"/>
      <c r="B21" s="44"/>
      <c r="C21" s="27"/>
      <c r="D21" s="28"/>
    </row>
    <row r="22" spans="1:4" s="22" customFormat="1" ht="31.5" customHeight="1" x14ac:dyDescent="0.25">
      <c r="A22" s="26"/>
      <c r="B22" s="44"/>
      <c r="C22" s="27"/>
      <c r="D22" s="28"/>
    </row>
    <row r="23" spans="1:4" s="22" customFormat="1" ht="31.5" customHeight="1" x14ac:dyDescent="0.25">
      <c r="A23" s="26"/>
      <c r="B23" s="44"/>
      <c r="C23" s="27"/>
      <c r="D23" s="28"/>
    </row>
    <row r="24" spans="1:4" s="22" customFormat="1" ht="31.5" customHeight="1" x14ac:dyDescent="0.25">
      <c r="A24" s="26">
        <v>10</v>
      </c>
      <c r="B24" s="44"/>
      <c r="C24" s="27"/>
      <c r="D24" s="28"/>
    </row>
    <row r="25" spans="1:4" s="22" customFormat="1" ht="31.5" customHeight="1" x14ac:dyDescent="0.25">
      <c r="A25" s="877"/>
      <c r="B25" s="878"/>
      <c r="C25" s="879"/>
      <c r="D25" s="880"/>
    </row>
    <row r="26" spans="1:4" x14ac:dyDescent="0.3">
      <c r="A26" s="74" t="s">
        <v>604</v>
      </c>
      <c r="B26" s="48"/>
    </row>
    <row r="27" spans="1:4" ht="18.75" x14ac:dyDescent="0.3">
      <c r="B27" s="601" t="s">
        <v>440</v>
      </c>
    </row>
    <row r="29" spans="1:4" x14ac:dyDescent="0.3">
      <c r="B29" s="74" t="s">
        <v>752</v>
      </c>
      <c r="C29" s="74" t="s">
        <v>747</v>
      </c>
      <c r="D29" s="168"/>
    </row>
    <row r="30" spans="1:4" x14ac:dyDescent="0.3">
      <c r="B30" s="74" t="s">
        <v>753</v>
      </c>
      <c r="C30" s="74" t="s">
        <v>757</v>
      </c>
      <c r="D30" s="168"/>
    </row>
  </sheetData>
  <mergeCells count="8">
    <mergeCell ref="A25:D25"/>
    <mergeCell ref="A1:D1"/>
    <mergeCell ref="A3:D3"/>
    <mergeCell ref="A4:D4"/>
    <mergeCell ref="C7:D7"/>
    <mergeCell ref="A2:D2"/>
    <mergeCell ref="A7:B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theme="7" tint="-0.249977111117893"/>
  </sheetPr>
  <dimension ref="A1:I31"/>
  <sheetViews>
    <sheetView view="pageBreakPreview" topLeftCell="A25" zoomScaleNormal="100" zoomScaleSheetLayoutView="100" workbookViewId="0">
      <selection activeCell="D36" sqref="D36"/>
    </sheetView>
  </sheetViews>
  <sheetFormatPr baseColWidth="10" defaultColWidth="11.42578125" defaultRowHeight="16.5" x14ac:dyDescent="0.3"/>
  <cols>
    <col min="1" max="1" width="2.7109375" style="7" bestFit="1" customWidth="1"/>
    <col min="2" max="2" width="37" style="3" customWidth="1"/>
    <col min="3" max="3" width="36.42578125" style="3" customWidth="1"/>
    <col min="4" max="4" width="21.42578125" style="3" customWidth="1"/>
    <col min="5" max="16384" width="11.42578125" style="3"/>
  </cols>
  <sheetData>
    <row r="1" spans="1:4" x14ac:dyDescent="0.3">
      <c r="A1" s="881" t="s">
        <v>161</v>
      </c>
      <c r="B1" s="881"/>
      <c r="C1" s="881"/>
      <c r="D1" s="881"/>
    </row>
    <row r="2" spans="1:4" x14ac:dyDescent="0.3">
      <c r="A2" s="883" t="s">
        <v>446</v>
      </c>
      <c r="B2" s="883"/>
      <c r="C2" s="883"/>
      <c r="D2" s="883"/>
    </row>
    <row r="3" spans="1:4" x14ac:dyDescent="0.3">
      <c r="A3" s="882" t="s">
        <v>607</v>
      </c>
      <c r="B3" s="882"/>
      <c r="C3" s="882"/>
      <c r="D3" s="882"/>
    </row>
    <row r="4" spans="1:4" x14ac:dyDescent="0.3">
      <c r="A4" s="883" t="s">
        <v>707</v>
      </c>
      <c r="B4" s="883"/>
      <c r="C4" s="883"/>
      <c r="D4" s="883"/>
    </row>
    <row r="5" spans="1:4" x14ac:dyDescent="0.3">
      <c r="A5" s="30"/>
      <c r="B5" s="883" t="s">
        <v>513</v>
      </c>
      <c r="C5" s="883"/>
      <c r="D5" s="68" t="s">
        <v>736</v>
      </c>
    </row>
    <row r="6" spans="1:4" ht="6.75" customHeight="1" x14ac:dyDescent="0.3"/>
    <row r="7" spans="1:4" s="22" customFormat="1" ht="30" customHeight="1" x14ac:dyDescent="0.25">
      <c r="A7" s="891" t="s">
        <v>326</v>
      </c>
      <c r="B7" s="891"/>
      <c r="C7" s="891" t="s">
        <v>327</v>
      </c>
      <c r="D7" s="891" t="s">
        <v>480</v>
      </c>
    </row>
    <row r="8" spans="1:4" s="22" customFormat="1" ht="32.25" customHeight="1" x14ac:dyDescent="0.25">
      <c r="A8" s="892"/>
      <c r="B8" s="892"/>
      <c r="C8" s="892"/>
      <c r="D8" s="892"/>
    </row>
    <row r="9" spans="1:4" s="22" customFormat="1" ht="24" customHeight="1" x14ac:dyDescent="0.25">
      <c r="A9" s="35"/>
      <c r="B9" s="47" t="s">
        <v>426</v>
      </c>
      <c r="C9" s="36"/>
      <c r="D9" s="37"/>
    </row>
    <row r="10" spans="1:4" s="22" customFormat="1" ht="65.25" customHeight="1" x14ac:dyDescent="0.25">
      <c r="A10" s="34">
        <v>1</v>
      </c>
      <c r="B10" s="45" t="s">
        <v>708</v>
      </c>
      <c r="C10" s="727" t="s">
        <v>709</v>
      </c>
      <c r="D10" s="728">
        <v>426529.41</v>
      </c>
    </row>
    <row r="11" spans="1:4" s="22" customFormat="1" ht="30" customHeight="1" x14ac:dyDescent="0.25">
      <c r="A11" s="27">
        <v>2</v>
      </c>
      <c r="B11" s="46" t="s">
        <v>710</v>
      </c>
      <c r="C11" s="729" t="s">
        <v>711</v>
      </c>
      <c r="D11" s="730">
        <v>19513.53</v>
      </c>
    </row>
    <row r="12" spans="1:4" s="22" customFormat="1" ht="30" customHeight="1" x14ac:dyDescent="0.25">
      <c r="A12" s="27">
        <v>3</v>
      </c>
      <c r="B12" s="46" t="s">
        <v>712</v>
      </c>
      <c r="C12" s="731" t="s">
        <v>713</v>
      </c>
      <c r="D12" s="730">
        <v>593852.73</v>
      </c>
    </row>
    <row r="13" spans="1:4" s="22" customFormat="1" ht="39" customHeight="1" x14ac:dyDescent="0.25">
      <c r="A13" s="27">
        <v>4</v>
      </c>
      <c r="B13" s="46" t="s">
        <v>714</v>
      </c>
      <c r="C13" s="731" t="s">
        <v>715</v>
      </c>
      <c r="D13" s="730">
        <v>13096</v>
      </c>
    </row>
    <row r="14" spans="1:4" s="22" customFormat="1" ht="38.25" customHeight="1" x14ac:dyDescent="0.25">
      <c r="A14" s="27">
        <v>5</v>
      </c>
      <c r="B14" s="46" t="s">
        <v>716</v>
      </c>
      <c r="C14" s="731" t="s">
        <v>717</v>
      </c>
      <c r="D14" s="730">
        <v>1378800</v>
      </c>
    </row>
    <row r="15" spans="1:4" s="22" customFormat="1" ht="30" customHeight="1" x14ac:dyDescent="0.25">
      <c r="A15" s="35"/>
      <c r="B15" s="47" t="s">
        <v>427</v>
      </c>
      <c r="C15" s="36"/>
      <c r="D15" s="732"/>
    </row>
    <row r="16" spans="1:4" s="22" customFormat="1" ht="44.25" customHeight="1" x14ac:dyDescent="0.25">
      <c r="A16" s="27">
        <v>6</v>
      </c>
      <c r="B16" s="46" t="s">
        <v>447</v>
      </c>
      <c r="C16" s="731" t="s">
        <v>718</v>
      </c>
      <c r="D16" s="730">
        <v>21502500</v>
      </c>
    </row>
    <row r="17" spans="1:9" s="22" customFormat="1" ht="30" customHeight="1" x14ac:dyDescent="0.25">
      <c r="A17" s="27">
        <v>7</v>
      </c>
      <c r="B17" s="46"/>
      <c r="C17" s="27"/>
      <c r="D17" s="730"/>
    </row>
    <row r="18" spans="1:9" s="22" customFormat="1" ht="30" customHeight="1" x14ac:dyDescent="0.25">
      <c r="A18" s="27">
        <v>8</v>
      </c>
      <c r="B18" s="46" t="s">
        <v>448</v>
      </c>
      <c r="C18" s="27"/>
      <c r="D18" s="730">
        <v>0</v>
      </c>
    </row>
    <row r="19" spans="1:9" s="22" customFormat="1" ht="22.5" customHeight="1" x14ac:dyDescent="0.25">
      <c r="A19" s="27">
        <v>9</v>
      </c>
      <c r="B19" s="46"/>
      <c r="C19" s="27"/>
      <c r="D19" s="730"/>
    </row>
    <row r="20" spans="1:9" s="22" customFormat="1" ht="30" customHeight="1" x14ac:dyDescent="0.25">
      <c r="A20" s="27">
        <v>10</v>
      </c>
      <c r="B20" s="46" t="s">
        <v>449</v>
      </c>
      <c r="C20" s="27"/>
      <c r="D20" s="730">
        <v>0</v>
      </c>
    </row>
    <row r="21" spans="1:9" s="22" customFormat="1" ht="30" customHeight="1" x14ac:dyDescent="0.25">
      <c r="A21" s="27">
        <v>10</v>
      </c>
      <c r="B21" s="46"/>
      <c r="C21" s="27"/>
      <c r="D21" s="29"/>
    </row>
    <row r="22" spans="1:9" s="22" customFormat="1" ht="30" customHeight="1" x14ac:dyDescent="0.25">
      <c r="A22" s="27">
        <v>11</v>
      </c>
      <c r="B22" s="46"/>
      <c r="C22" s="27"/>
      <c r="D22" s="29"/>
    </row>
    <row r="23" spans="1:9" s="22" customFormat="1" ht="30" customHeight="1" x14ac:dyDescent="0.25">
      <c r="A23" s="27"/>
      <c r="B23" s="46" t="s">
        <v>448</v>
      </c>
      <c r="C23" s="27"/>
      <c r="D23" s="29"/>
    </row>
    <row r="24" spans="1:9" s="22" customFormat="1" ht="30" customHeight="1" x14ac:dyDescent="0.25">
      <c r="A24" s="27">
        <v>12</v>
      </c>
      <c r="B24" s="46"/>
      <c r="C24" s="27"/>
      <c r="D24" s="29"/>
    </row>
    <row r="25" spans="1:9" s="22" customFormat="1" ht="30" customHeight="1" x14ac:dyDescent="0.25">
      <c r="A25" s="27">
        <v>13</v>
      </c>
      <c r="B25" s="46"/>
      <c r="C25" s="27"/>
      <c r="D25" s="29"/>
    </row>
    <row r="26" spans="1:9" s="22" customFormat="1" ht="30" customHeight="1" x14ac:dyDescent="0.25">
      <c r="A26" s="27"/>
      <c r="B26" s="46" t="s">
        <v>449</v>
      </c>
      <c r="C26" s="27"/>
      <c r="D26" s="29"/>
    </row>
    <row r="27" spans="1:9" s="22" customFormat="1" x14ac:dyDescent="0.25">
      <c r="A27" s="890"/>
      <c r="B27" s="890"/>
      <c r="C27" s="890"/>
      <c r="D27" s="890"/>
    </row>
    <row r="28" spans="1:9" x14ac:dyDescent="0.3">
      <c r="A28" s="74" t="s">
        <v>604</v>
      </c>
    </row>
    <row r="29" spans="1:9" ht="23.25" x14ac:dyDescent="0.35">
      <c r="B29" s="602" t="s">
        <v>439</v>
      </c>
    </row>
    <row r="30" spans="1:9" x14ac:dyDescent="0.3">
      <c r="B30" s="74" t="s">
        <v>754</v>
      </c>
      <c r="C30" s="74" t="s">
        <v>756</v>
      </c>
      <c r="E30" s="168"/>
      <c r="F30" s="168"/>
      <c r="I30" s="542"/>
    </row>
    <row r="31" spans="1:9" x14ac:dyDescent="0.3">
      <c r="B31" s="74" t="s">
        <v>755</v>
      </c>
      <c r="C31" s="74" t="s">
        <v>760</v>
      </c>
      <c r="D31" s="168"/>
      <c r="F31" s="168"/>
      <c r="I31" s="542"/>
    </row>
  </sheetData>
  <mergeCells count="9">
    <mergeCell ref="A27:D27"/>
    <mergeCell ref="C7:C8"/>
    <mergeCell ref="D7:D8"/>
    <mergeCell ref="A1:D1"/>
    <mergeCell ref="A2:D2"/>
    <mergeCell ref="A3:D3"/>
    <mergeCell ref="A4:D4"/>
    <mergeCell ref="A7:B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80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J38"/>
  <sheetViews>
    <sheetView view="pageBreakPreview" zoomScaleNormal="100" zoomScaleSheetLayoutView="100" workbookViewId="0"/>
  </sheetViews>
  <sheetFormatPr baseColWidth="10" defaultColWidth="11.42578125" defaultRowHeight="16.5" x14ac:dyDescent="0.3"/>
  <cols>
    <col min="1" max="1" width="3.7109375" style="170" customWidth="1"/>
    <col min="2" max="2" width="35.7109375" style="137" customWidth="1"/>
    <col min="3" max="3" width="26.7109375" style="137" customWidth="1"/>
    <col min="4" max="5" width="15.7109375" style="137" customWidth="1"/>
    <col min="6" max="16384" width="11.42578125" style="137"/>
  </cols>
  <sheetData>
    <row r="1" spans="1:5" x14ac:dyDescent="0.3">
      <c r="A1" s="537"/>
      <c r="B1" s="603"/>
      <c r="C1" s="604" t="s">
        <v>161</v>
      </c>
      <c r="D1" s="603"/>
      <c r="E1" s="514"/>
    </row>
    <row r="2" spans="1:5" x14ac:dyDescent="0.3">
      <c r="A2" s="846" t="s">
        <v>428</v>
      </c>
      <c r="B2" s="846"/>
      <c r="C2" s="846"/>
      <c r="D2" s="846"/>
      <c r="E2" s="846"/>
    </row>
    <row r="3" spans="1:5" x14ac:dyDescent="0.3">
      <c r="C3" s="131" t="s">
        <v>719</v>
      </c>
    </row>
    <row r="4" spans="1:5" x14ac:dyDescent="0.3">
      <c r="B4" s="538"/>
      <c r="C4" s="538" t="s">
        <v>609</v>
      </c>
      <c r="D4" s="538"/>
      <c r="E4" s="538"/>
    </row>
    <row r="5" spans="1:5" x14ac:dyDescent="0.3">
      <c r="A5" s="538"/>
      <c r="B5" s="538"/>
      <c r="C5" s="538" t="s">
        <v>292</v>
      </c>
      <c r="D5" s="77" t="s">
        <v>501</v>
      </c>
      <c r="E5" s="605" t="s">
        <v>737</v>
      </c>
    </row>
    <row r="6" spans="1:5" ht="6.75" customHeight="1" thickBot="1" x14ac:dyDescent="0.35"/>
    <row r="7" spans="1:5" s="293" customFormat="1" ht="30" customHeight="1" x14ac:dyDescent="0.25">
      <c r="A7" s="847" t="s">
        <v>429</v>
      </c>
      <c r="B7" s="848"/>
      <c r="C7" s="606" t="s">
        <v>435</v>
      </c>
      <c r="D7" s="607" t="s">
        <v>436</v>
      </c>
      <c r="E7" s="608" t="s">
        <v>430</v>
      </c>
    </row>
    <row r="8" spans="1:5" s="293" customFormat="1" ht="30" customHeight="1" thickBot="1" x14ac:dyDescent="0.3">
      <c r="A8" s="849"/>
      <c r="B8" s="850"/>
      <c r="C8" s="519" t="s">
        <v>228</v>
      </c>
      <c r="D8" s="519" t="s">
        <v>229</v>
      </c>
      <c r="E8" s="520" t="s">
        <v>432</v>
      </c>
    </row>
    <row r="9" spans="1:5" s="293" customFormat="1" ht="12.75" customHeight="1" x14ac:dyDescent="0.25">
      <c r="A9" s="851"/>
      <c r="B9" s="893"/>
      <c r="C9" s="852"/>
      <c r="D9" s="852"/>
      <c r="E9" s="894"/>
    </row>
    <row r="10" spans="1:5" s="293" customFormat="1" ht="20.25" customHeight="1" x14ac:dyDescent="0.25">
      <c r="A10" s="521">
        <v>1</v>
      </c>
      <c r="B10" s="609" t="s">
        <v>694</v>
      </c>
      <c r="C10" s="523">
        <v>1691897.28</v>
      </c>
      <c r="D10" s="524">
        <v>3619.48</v>
      </c>
      <c r="E10" s="534">
        <f>IF(B10&lt;&gt;"",C10+D10,"")</f>
        <v>1695516.76</v>
      </c>
    </row>
    <row r="11" spans="1:5" s="293" customFormat="1" ht="20.25" customHeight="1" x14ac:dyDescent="0.25">
      <c r="A11" s="521">
        <v>2</v>
      </c>
      <c r="B11" s="609" t="s">
        <v>698</v>
      </c>
      <c r="C11" s="523">
        <v>4306501.51</v>
      </c>
      <c r="D11" s="524">
        <v>11946.06</v>
      </c>
      <c r="E11" s="534">
        <f t="shared" ref="E11:E19" si="0">IF(B11&lt;&gt;"",C11+D11,"")</f>
        <v>4318447.5699999994</v>
      </c>
    </row>
    <row r="12" spans="1:5" s="293" customFormat="1" ht="20.25" customHeight="1" x14ac:dyDescent="0.25">
      <c r="A12" s="521">
        <v>3</v>
      </c>
      <c r="B12" s="609" t="s">
        <v>706</v>
      </c>
      <c r="C12" s="523">
        <v>326035.31</v>
      </c>
      <c r="D12" s="524">
        <v>106.89</v>
      </c>
      <c r="E12" s="534">
        <f t="shared" si="0"/>
        <v>326142.2</v>
      </c>
    </row>
    <row r="13" spans="1:5" s="293" customFormat="1" ht="20.25" customHeight="1" x14ac:dyDescent="0.25">
      <c r="A13" s="521">
        <v>4</v>
      </c>
      <c r="B13" s="609"/>
      <c r="C13" s="523"/>
      <c r="D13" s="524"/>
      <c r="E13" s="534" t="str">
        <f t="shared" si="0"/>
        <v/>
      </c>
    </row>
    <row r="14" spans="1:5" s="293" customFormat="1" ht="20.25" customHeight="1" x14ac:dyDescent="0.25">
      <c r="A14" s="521">
        <v>5</v>
      </c>
      <c r="B14" s="609"/>
      <c r="C14" s="523"/>
      <c r="D14" s="524"/>
      <c r="E14" s="534" t="str">
        <f t="shared" si="0"/>
        <v/>
      </c>
    </row>
    <row r="15" spans="1:5" s="293" customFormat="1" ht="20.25" customHeight="1" x14ac:dyDescent="0.25">
      <c r="A15" s="521">
        <v>6</v>
      </c>
      <c r="B15" s="609"/>
      <c r="C15" s="523"/>
      <c r="D15" s="524"/>
      <c r="E15" s="534" t="str">
        <f t="shared" si="0"/>
        <v/>
      </c>
    </row>
    <row r="16" spans="1:5" s="293" customFormat="1" ht="20.25" customHeight="1" x14ac:dyDescent="0.25">
      <c r="A16" s="521">
        <v>7</v>
      </c>
      <c r="B16" s="609"/>
      <c r="C16" s="523"/>
      <c r="D16" s="524"/>
      <c r="E16" s="534" t="str">
        <f t="shared" si="0"/>
        <v/>
      </c>
    </row>
    <row r="17" spans="1:7" s="293" customFormat="1" ht="20.25" customHeight="1" x14ac:dyDescent="0.25">
      <c r="A17" s="521">
        <v>8</v>
      </c>
      <c r="B17" s="609"/>
      <c r="C17" s="523"/>
      <c r="D17" s="524"/>
      <c r="E17" s="534" t="str">
        <f t="shared" si="0"/>
        <v/>
      </c>
    </row>
    <row r="18" spans="1:7" s="293" customFormat="1" ht="20.25" customHeight="1" x14ac:dyDescent="0.25">
      <c r="A18" s="521">
        <v>9</v>
      </c>
      <c r="B18" s="609"/>
      <c r="C18" s="523"/>
      <c r="D18" s="524"/>
      <c r="E18" s="534" t="str">
        <f t="shared" si="0"/>
        <v/>
      </c>
    </row>
    <row r="19" spans="1:7" s="293" customFormat="1" ht="20.25" customHeight="1" x14ac:dyDescent="0.25">
      <c r="A19" s="521">
        <v>10</v>
      </c>
      <c r="B19" s="609"/>
      <c r="C19" s="523"/>
      <c r="D19" s="524"/>
      <c r="E19" s="534" t="str">
        <f t="shared" si="0"/>
        <v/>
      </c>
    </row>
    <row r="20" spans="1:7" s="293" customFormat="1" ht="20.25" customHeight="1" x14ac:dyDescent="0.25">
      <c r="A20" s="521"/>
      <c r="B20" s="610" t="s">
        <v>433</v>
      </c>
      <c r="C20" s="532">
        <f>SUM(C10:C19)</f>
        <v>6324434.0999999996</v>
      </c>
      <c r="D20" s="532">
        <f>SUM(D10:D19)</f>
        <v>15672.429999999998</v>
      </c>
      <c r="E20" s="534">
        <f>C20+D20</f>
        <v>6340106.5299999993</v>
      </c>
      <c r="G20" s="611"/>
    </row>
    <row r="21" spans="1:7" s="293" customFormat="1" ht="21" customHeight="1" x14ac:dyDescent="0.25">
      <c r="A21" s="843" t="s">
        <v>431</v>
      </c>
      <c r="B21" s="844"/>
      <c r="C21" s="844"/>
      <c r="D21" s="844"/>
      <c r="E21" s="845"/>
    </row>
    <row r="22" spans="1:7" s="293" customFormat="1" ht="20.25" customHeight="1" x14ac:dyDescent="0.25">
      <c r="A22" s="521">
        <v>1</v>
      </c>
      <c r="B22" s="522"/>
      <c r="C22" s="523"/>
      <c r="D22" s="524"/>
      <c r="E22" s="534" t="str">
        <f>IF(B22&lt;&gt;"",C22+D22,"")</f>
        <v/>
      </c>
    </row>
    <row r="23" spans="1:7" s="293" customFormat="1" ht="20.25" customHeight="1" x14ac:dyDescent="0.25">
      <c r="A23" s="521">
        <v>2</v>
      </c>
      <c r="B23" s="522"/>
      <c r="C23" s="523"/>
      <c r="D23" s="524"/>
      <c r="E23" s="534" t="str">
        <f t="shared" ref="E23:E31" si="1">IF(B23&lt;&gt;"",C23+D23,"")</f>
        <v/>
      </c>
    </row>
    <row r="24" spans="1:7" s="293" customFormat="1" ht="20.25" customHeight="1" x14ac:dyDescent="0.25">
      <c r="A24" s="521">
        <v>3</v>
      </c>
      <c r="B24" s="522"/>
      <c r="C24" s="523"/>
      <c r="D24" s="524"/>
      <c r="E24" s="534" t="str">
        <f t="shared" si="1"/>
        <v/>
      </c>
    </row>
    <row r="25" spans="1:7" s="293" customFormat="1" ht="20.25" customHeight="1" x14ac:dyDescent="0.25">
      <c r="A25" s="521">
        <v>4</v>
      </c>
      <c r="B25" s="522"/>
      <c r="C25" s="523"/>
      <c r="D25" s="524"/>
      <c r="E25" s="534" t="str">
        <f t="shared" si="1"/>
        <v/>
      </c>
    </row>
    <row r="26" spans="1:7" s="293" customFormat="1" ht="20.25" customHeight="1" x14ac:dyDescent="0.25">
      <c r="A26" s="521">
        <v>5</v>
      </c>
      <c r="B26" s="522"/>
      <c r="C26" s="523"/>
      <c r="D26" s="524"/>
      <c r="E26" s="534" t="str">
        <f t="shared" si="1"/>
        <v/>
      </c>
    </row>
    <row r="27" spans="1:7" s="293" customFormat="1" ht="20.25" customHeight="1" x14ac:dyDescent="0.25">
      <c r="A27" s="521">
        <v>6</v>
      </c>
      <c r="B27" s="522"/>
      <c r="C27" s="523"/>
      <c r="D27" s="524"/>
      <c r="E27" s="534" t="str">
        <f t="shared" si="1"/>
        <v/>
      </c>
    </row>
    <row r="28" spans="1:7" s="293" customFormat="1" ht="20.25" customHeight="1" x14ac:dyDescent="0.25">
      <c r="A28" s="521">
        <v>7</v>
      </c>
      <c r="B28" s="522"/>
      <c r="C28" s="523"/>
      <c r="D28" s="524"/>
      <c r="E28" s="534" t="str">
        <f t="shared" si="1"/>
        <v/>
      </c>
    </row>
    <row r="29" spans="1:7" s="293" customFormat="1" ht="20.25" customHeight="1" x14ac:dyDescent="0.25">
      <c r="A29" s="521">
        <v>8</v>
      </c>
      <c r="B29" s="522"/>
      <c r="C29" s="523"/>
      <c r="D29" s="524"/>
      <c r="E29" s="534" t="str">
        <f t="shared" si="1"/>
        <v/>
      </c>
    </row>
    <row r="30" spans="1:7" s="293" customFormat="1" ht="20.25" customHeight="1" x14ac:dyDescent="0.25">
      <c r="A30" s="521">
        <v>9</v>
      </c>
      <c r="B30" s="522"/>
      <c r="C30" s="523"/>
      <c r="D30" s="524"/>
      <c r="E30" s="534" t="str">
        <f t="shared" si="1"/>
        <v/>
      </c>
    </row>
    <row r="31" spans="1:7" s="293" customFormat="1" ht="20.25" customHeight="1" x14ac:dyDescent="0.25">
      <c r="A31" s="521">
        <v>10</v>
      </c>
      <c r="B31" s="522"/>
      <c r="C31" s="523"/>
      <c r="D31" s="524"/>
      <c r="E31" s="534" t="str">
        <f t="shared" si="1"/>
        <v/>
      </c>
    </row>
    <row r="32" spans="1:7" s="528" customFormat="1" ht="22.5" customHeight="1" thickBot="1" x14ac:dyDescent="0.35">
      <c r="A32" s="521"/>
      <c r="B32" s="527" t="s">
        <v>434</v>
      </c>
      <c r="C32" s="614">
        <f>SUM(C22:C31)</f>
        <v>0</v>
      </c>
      <c r="D32" s="615">
        <f>SUM(D22:D31)</f>
        <v>0</v>
      </c>
      <c r="E32" s="613">
        <f>C32+D32</f>
        <v>0</v>
      </c>
    </row>
    <row r="33" spans="1:10" ht="30" customHeight="1" thickBot="1" x14ac:dyDescent="0.35">
      <c r="A33" s="529"/>
      <c r="B33" s="530" t="s">
        <v>235</v>
      </c>
      <c r="C33" s="535">
        <f>SUM(C20,C32)</f>
        <v>6324434.0999999996</v>
      </c>
      <c r="D33" s="535">
        <f t="shared" ref="D33:E33" si="2">SUM(D20,D32)</f>
        <v>15672.429999999998</v>
      </c>
      <c r="E33" s="536">
        <f t="shared" si="2"/>
        <v>6340106.5299999993</v>
      </c>
    </row>
    <row r="34" spans="1:10" ht="12.75" customHeight="1" x14ac:dyDescent="0.3">
      <c r="J34" s="531"/>
    </row>
    <row r="35" spans="1:10" ht="20.25" x14ac:dyDescent="0.3">
      <c r="B35" s="612" t="s">
        <v>438</v>
      </c>
    </row>
    <row r="37" spans="1:10" x14ac:dyDescent="0.3">
      <c r="B37" s="74" t="s">
        <v>754</v>
      </c>
      <c r="C37" s="74" t="s">
        <v>756</v>
      </c>
    </row>
    <row r="38" spans="1:10" x14ac:dyDescent="0.3">
      <c r="B38" s="74" t="s">
        <v>755</v>
      </c>
      <c r="C38" s="74" t="s">
        <v>760</v>
      </c>
      <c r="D38" s="168"/>
    </row>
  </sheetData>
  <sheetProtection algorithmName="SHA-512" hashValue="gX2W7eBenEIBatghw2lzCFtkyYMcbISSam3sNjLyIxhZu3/+z/U3dspo3oRrP6ZOCK3QmIQun/8TOEnSrthZfA==" saltValue="vBBttIcYBr+ip+8gH26pQQ==" spinCount="100000" sheet="1" objects="1" scenarios="1"/>
  <mergeCells count="4">
    <mergeCell ref="A2:E2"/>
    <mergeCell ref="A7:B8"/>
    <mergeCell ref="A9:E9"/>
    <mergeCell ref="A21:E21"/>
  </mergeCells>
  <printOptions horizontalCentered="1"/>
  <pageMargins left="0.39370078740157483" right="0.39370078740157483" top="0.74803149606299213" bottom="0.74803149606299213" header="0.31496062992125984" footer="0.31496062992125984"/>
  <pageSetup scale="90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showGridLines="0" view="pageBreakPreview" topLeftCell="B6" zoomScale="80" zoomScaleNormal="115" zoomScaleSheetLayoutView="80" workbookViewId="0">
      <selection activeCell="D24" sqref="D24"/>
    </sheetView>
  </sheetViews>
  <sheetFormatPr baseColWidth="10" defaultColWidth="11.42578125" defaultRowHeight="15" customHeight="1" x14ac:dyDescent="0.3"/>
  <cols>
    <col min="1" max="1" width="0.5703125" style="3" hidden="1" customWidth="1"/>
    <col min="2" max="2" width="3.28515625" style="3" customWidth="1"/>
    <col min="3" max="3" width="14.42578125" style="3" customWidth="1"/>
    <col min="4" max="4" width="71.42578125" style="3" customWidth="1"/>
    <col min="5" max="5" width="3" style="3" customWidth="1"/>
    <col min="6" max="16384" width="11.42578125" style="3"/>
  </cols>
  <sheetData>
    <row r="1" spans="1:4" ht="15" hidden="1" customHeight="1" x14ac:dyDescent="0.3">
      <c r="A1" s="881" t="s">
        <v>294</v>
      </c>
      <c r="B1" s="881"/>
      <c r="C1" s="881"/>
      <c r="D1" s="881"/>
    </row>
    <row r="2" spans="1:4" ht="15" hidden="1" customHeight="1" x14ac:dyDescent="0.3">
      <c r="A2" s="881" t="s">
        <v>295</v>
      </c>
      <c r="B2" s="881"/>
      <c r="C2" s="881"/>
      <c r="D2" s="881"/>
    </row>
    <row r="3" spans="1:4" ht="15" hidden="1" customHeight="1" x14ac:dyDescent="0.3">
      <c r="A3" s="882" t="s">
        <v>425</v>
      </c>
      <c r="B3" s="882"/>
      <c r="C3" s="882"/>
      <c r="D3" s="882"/>
    </row>
    <row r="4" spans="1:4" ht="15" hidden="1" customHeight="1" x14ac:dyDescent="0.3">
      <c r="A4" s="882" t="s">
        <v>293</v>
      </c>
      <c r="B4" s="882"/>
      <c r="C4" s="882"/>
      <c r="D4" s="882"/>
    </row>
    <row r="5" spans="1:4" ht="15" hidden="1" customHeight="1" x14ac:dyDescent="0.3">
      <c r="A5" s="882" t="s">
        <v>196</v>
      </c>
      <c r="B5" s="882"/>
      <c r="C5" s="882"/>
      <c r="D5" s="882"/>
    </row>
    <row r="6" spans="1:4" ht="27.75" customHeight="1" x14ac:dyDescent="0.4">
      <c r="A6" s="31"/>
      <c r="B6" s="31"/>
      <c r="C6" s="38" t="s">
        <v>450</v>
      </c>
      <c r="D6" s="31"/>
    </row>
    <row r="7" spans="1:4" ht="9" customHeight="1" x14ac:dyDescent="0.3">
      <c r="A7" s="31"/>
      <c r="B7" s="31"/>
      <c r="C7" s="31"/>
      <c r="D7" s="31"/>
    </row>
    <row r="8" spans="1:4" ht="15" customHeight="1" x14ac:dyDescent="0.3">
      <c r="B8" s="39"/>
      <c r="C8" s="40" t="s">
        <v>603</v>
      </c>
      <c r="D8" s="39"/>
    </row>
    <row r="9" spans="1:4" ht="9.75" customHeight="1" x14ac:dyDescent="0.3">
      <c r="D9" s="25"/>
    </row>
    <row r="10" spans="1:4" s="21" customFormat="1" ht="15" customHeight="1" x14ac:dyDescent="0.3">
      <c r="B10" s="41" t="s">
        <v>184</v>
      </c>
      <c r="C10" s="42" t="s">
        <v>185</v>
      </c>
      <c r="D10" s="41" t="s">
        <v>190</v>
      </c>
    </row>
    <row r="11" spans="1:4" s="21" customFormat="1" ht="6.75" customHeight="1" x14ac:dyDescent="0.3">
      <c r="B11" s="43"/>
      <c r="C11" s="43"/>
      <c r="D11" s="43"/>
    </row>
    <row r="12" spans="1:4" s="21" customFormat="1" ht="15" customHeight="1" x14ac:dyDescent="0.3">
      <c r="B12" s="49"/>
      <c r="C12" s="896" t="s">
        <v>191</v>
      </c>
      <c r="D12" s="896"/>
    </row>
    <row r="13" spans="1:4" ht="15" customHeight="1" x14ac:dyDescent="0.3">
      <c r="B13" s="50">
        <v>1</v>
      </c>
      <c r="C13" s="51" t="s">
        <v>489</v>
      </c>
      <c r="D13" s="52" t="s">
        <v>344</v>
      </c>
    </row>
    <row r="14" spans="1:4" ht="15" customHeight="1" x14ac:dyDescent="0.3">
      <c r="B14" s="50">
        <v>2</v>
      </c>
      <c r="C14" s="51" t="s">
        <v>490</v>
      </c>
      <c r="D14" s="52" t="s">
        <v>0</v>
      </c>
    </row>
    <row r="15" spans="1:4" ht="15" customHeight="1" x14ac:dyDescent="0.3">
      <c r="B15" s="50">
        <v>4</v>
      </c>
      <c r="C15" s="51" t="s">
        <v>491</v>
      </c>
      <c r="D15" s="52" t="s">
        <v>412</v>
      </c>
    </row>
    <row r="16" spans="1:4" ht="15" customHeight="1" x14ac:dyDescent="0.3">
      <c r="B16" s="50">
        <v>5</v>
      </c>
      <c r="C16" s="51" t="s">
        <v>492</v>
      </c>
      <c r="D16" s="52" t="s">
        <v>119</v>
      </c>
    </row>
    <row r="17" spans="2:4" ht="15" customHeight="1" x14ac:dyDescent="0.3">
      <c r="B17" s="50">
        <v>3</v>
      </c>
      <c r="C17" s="51" t="s">
        <v>493</v>
      </c>
      <c r="D17" s="52" t="s">
        <v>108</v>
      </c>
    </row>
    <row r="18" spans="2:4" ht="15" customHeight="1" x14ac:dyDescent="0.3">
      <c r="B18" s="50">
        <v>8</v>
      </c>
      <c r="C18" s="51" t="s">
        <v>494</v>
      </c>
      <c r="D18" s="52" t="s">
        <v>127</v>
      </c>
    </row>
    <row r="19" spans="2:4" ht="15" customHeight="1" x14ac:dyDescent="0.3">
      <c r="B19" s="50">
        <v>9</v>
      </c>
      <c r="C19" s="51" t="s">
        <v>495</v>
      </c>
      <c r="D19" s="52" t="s">
        <v>128</v>
      </c>
    </row>
    <row r="20" spans="2:4" ht="15" customHeight="1" x14ac:dyDescent="0.3">
      <c r="B20" s="50">
        <v>6</v>
      </c>
      <c r="C20" s="51" t="s">
        <v>569</v>
      </c>
      <c r="D20" s="52" t="s">
        <v>186</v>
      </c>
    </row>
    <row r="21" spans="2:4" ht="15" customHeight="1" x14ac:dyDescent="0.3">
      <c r="B21" s="50">
        <v>7</v>
      </c>
      <c r="C21" s="51" t="s">
        <v>570</v>
      </c>
      <c r="D21" s="52" t="s">
        <v>187</v>
      </c>
    </row>
    <row r="22" spans="2:4" ht="6.75" customHeight="1" x14ac:dyDescent="0.3">
      <c r="B22" s="43"/>
      <c r="C22" s="43"/>
      <c r="D22" s="43"/>
    </row>
    <row r="23" spans="2:4" s="21" customFormat="1" ht="15" customHeight="1" x14ac:dyDescent="0.3">
      <c r="B23" s="61"/>
      <c r="C23" s="895" t="s">
        <v>192</v>
      </c>
      <c r="D23" s="895"/>
    </row>
    <row r="24" spans="2:4" ht="15" customHeight="1" x14ac:dyDescent="0.3">
      <c r="B24" s="50">
        <v>10</v>
      </c>
      <c r="C24" s="51" t="s">
        <v>496</v>
      </c>
      <c r="D24" s="52" t="s">
        <v>148</v>
      </c>
    </row>
    <row r="25" spans="2:4" ht="15" customHeight="1" x14ac:dyDescent="0.3">
      <c r="B25" s="53">
        <v>11</v>
      </c>
      <c r="C25" s="51" t="s">
        <v>571</v>
      </c>
      <c r="D25" s="54" t="s">
        <v>262</v>
      </c>
    </row>
    <row r="26" spans="2:4" ht="25.5" x14ac:dyDescent="0.3">
      <c r="B26" s="58">
        <v>12</v>
      </c>
      <c r="C26" s="59" t="s">
        <v>497</v>
      </c>
      <c r="D26" s="69" t="s">
        <v>572</v>
      </c>
    </row>
    <row r="27" spans="2:4" ht="25.5" x14ac:dyDescent="0.3">
      <c r="B27" s="58">
        <v>13</v>
      </c>
      <c r="C27" s="59" t="s">
        <v>575</v>
      </c>
      <c r="D27" s="69" t="s">
        <v>574</v>
      </c>
    </row>
    <row r="28" spans="2:4" ht="27" x14ac:dyDescent="0.3">
      <c r="B28" s="58">
        <v>14</v>
      </c>
      <c r="C28" s="59" t="s">
        <v>577</v>
      </c>
      <c r="D28" s="70" t="s">
        <v>576</v>
      </c>
    </row>
    <row r="29" spans="2:4" ht="27" x14ac:dyDescent="0.3">
      <c r="B29" s="58">
        <v>15</v>
      </c>
      <c r="C29" s="59" t="s">
        <v>578</v>
      </c>
      <c r="D29" s="70" t="s">
        <v>579</v>
      </c>
    </row>
    <row r="30" spans="2:4" ht="27" x14ac:dyDescent="0.3">
      <c r="B30" s="71">
        <v>16</v>
      </c>
      <c r="C30" s="59" t="s">
        <v>581</v>
      </c>
      <c r="D30" s="70" t="s">
        <v>580</v>
      </c>
    </row>
    <row r="31" spans="2:4" ht="27" x14ac:dyDescent="0.3">
      <c r="B31" s="71">
        <v>17</v>
      </c>
      <c r="C31" s="59" t="s">
        <v>582</v>
      </c>
      <c r="D31" s="70" t="s">
        <v>583</v>
      </c>
    </row>
    <row r="32" spans="2:4" ht="15" customHeight="1" x14ac:dyDescent="0.3">
      <c r="B32" s="56">
        <v>18</v>
      </c>
      <c r="C32" s="55" t="s">
        <v>584</v>
      </c>
      <c r="D32" s="57" t="s">
        <v>263</v>
      </c>
    </row>
    <row r="33" spans="2:4" ht="25.5" x14ac:dyDescent="0.3">
      <c r="B33" s="71">
        <v>19</v>
      </c>
      <c r="C33" s="59" t="s">
        <v>592</v>
      </c>
      <c r="D33" s="69" t="s">
        <v>573</v>
      </c>
    </row>
    <row r="34" spans="2:4" ht="15" customHeight="1" x14ac:dyDescent="0.3">
      <c r="B34" s="50">
        <v>20</v>
      </c>
      <c r="C34" s="55" t="s">
        <v>498</v>
      </c>
      <c r="D34" s="54" t="s">
        <v>188</v>
      </c>
    </row>
    <row r="35" spans="2:4" ht="15" customHeight="1" x14ac:dyDescent="0.3">
      <c r="B35" s="50">
        <v>21</v>
      </c>
      <c r="C35" s="51" t="s">
        <v>585</v>
      </c>
      <c r="D35" s="52" t="s">
        <v>189</v>
      </c>
    </row>
    <row r="36" spans="2:4" ht="7.5" customHeight="1" x14ac:dyDescent="0.3">
      <c r="B36" s="66"/>
      <c r="C36" s="67"/>
      <c r="D36" s="67"/>
    </row>
    <row r="37" spans="2:4" s="21" customFormat="1" ht="15" customHeight="1" x14ac:dyDescent="0.3">
      <c r="B37" s="61"/>
      <c r="C37" s="895" t="s">
        <v>193</v>
      </c>
      <c r="D37" s="895"/>
    </row>
    <row r="38" spans="2:4" ht="16.5" x14ac:dyDescent="0.3">
      <c r="B38" s="58">
        <v>22</v>
      </c>
      <c r="C38" s="59" t="s">
        <v>499</v>
      </c>
      <c r="D38" s="60" t="s">
        <v>586</v>
      </c>
    </row>
    <row r="39" spans="2:4" ht="39.75" x14ac:dyDescent="0.3">
      <c r="B39" s="58">
        <v>23</v>
      </c>
      <c r="C39" s="59" t="s">
        <v>587</v>
      </c>
      <c r="D39" s="60" t="s">
        <v>418</v>
      </c>
    </row>
    <row r="40" spans="2:4" ht="15" customHeight="1" x14ac:dyDescent="0.3">
      <c r="B40" s="50">
        <v>24</v>
      </c>
      <c r="C40" s="51" t="s">
        <v>588</v>
      </c>
      <c r="D40" s="52" t="s">
        <v>329</v>
      </c>
    </row>
    <row r="41" spans="2:4" ht="7.5" customHeight="1" x14ac:dyDescent="0.3">
      <c r="B41" s="66"/>
      <c r="C41" s="67"/>
      <c r="D41" s="67"/>
    </row>
    <row r="42" spans="2:4" s="21" customFormat="1" ht="15" customHeight="1" x14ac:dyDescent="0.3">
      <c r="B42" s="61"/>
      <c r="C42" s="895" t="s">
        <v>445</v>
      </c>
      <c r="D42" s="895"/>
    </row>
    <row r="43" spans="2:4" s="21" customFormat="1" ht="15" customHeight="1" x14ac:dyDescent="0.3">
      <c r="B43" s="61"/>
      <c r="C43" s="62" t="s">
        <v>194</v>
      </c>
      <c r="D43" s="62"/>
    </row>
    <row r="44" spans="2:4" ht="15" customHeight="1" x14ac:dyDescent="0.3">
      <c r="B44" s="63"/>
      <c r="C44" s="64" t="s">
        <v>195</v>
      </c>
      <c r="D44" s="63"/>
    </row>
    <row r="45" spans="2:4" ht="15" customHeight="1" x14ac:dyDescent="0.3">
      <c r="B45" s="50">
        <v>25</v>
      </c>
      <c r="C45" s="51" t="s">
        <v>500</v>
      </c>
      <c r="D45" s="52" t="s">
        <v>481</v>
      </c>
    </row>
    <row r="46" spans="2:4" ht="15" customHeight="1" x14ac:dyDescent="0.3">
      <c r="B46" s="50">
        <v>26</v>
      </c>
      <c r="C46" s="55" t="s">
        <v>589</v>
      </c>
      <c r="D46" s="54" t="s">
        <v>321</v>
      </c>
    </row>
    <row r="47" spans="2:4" ht="15" customHeight="1" x14ac:dyDescent="0.3">
      <c r="B47" s="50">
        <v>27</v>
      </c>
      <c r="C47" s="51" t="s">
        <v>590</v>
      </c>
      <c r="D47" s="52" t="s">
        <v>411</v>
      </c>
    </row>
    <row r="48" spans="2:4" ht="15" customHeight="1" x14ac:dyDescent="0.3">
      <c r="B48" s="50">
        <v>28</v>
      </c>
      <c r="C48" s="51" t="s">
        <v>591</v>
      </c>
      <c r="D48" s="52" t="s">
        <v>437</v>
      </c>
    </row>
    <row r="49" spans="2:4" ht="15" customHeight="1" x14ac:dyDescent="0.3">
      <c r="B49" s="50"/>
      <c r="C49" s="51" t="s">
        <v>507</v>
      </c>
      <c r="D49" s="52" t="s">
        <v>508</v>
      </c>
    </row>
  </sheetData>
  <mergeCells count="9">
    <mergeCell ref="C23:D23"/>
    <mergeCell ref="C37:D37"/>
    <mergeCell ref="C42:D42"/>
    <mergeCell ref="A1:D1"/>
    <mergeCell ref="A2:D2"/>
    <mergeCell ref="A3:D3"/>
    <mergeCell ref="A4:D4"/>
    <mergeCell ref="A5:D5"/>
    <mergeCell ref="C12:D12"/>
  </mergeCells>
  <printOptions horizontalCentered="1"/>
  <pageMargins left="0.39370078740157483" right="0.39370078740157483" top="0.51181102362204722" bottom="0.3937007874015748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theme="7"/>
    <pageSetUpPr fitToPage="1"/>
  </sheetPr>
  <dimension ref="A1:G41"/>
  <sheetViews>
    <sheetView view="pageBreakPreview" topLeftCell="A34" zoomScaleNormal="100" zoomScaleSheetLayoutView="100" workbookViewId="0">
      <selection activeCell="E44" sqref="E44"/>
    </sheetView>
  </sheetViews>
  <sheetFormatPr baseColWidth="10" defaultColWidth="11.42578125" defaultRowHeight="16.5" x14ac:dyDescent="0.3"/>
  <cols>
    <col min="1" max="1" width="36.7109375" style="137" customWidth="1"/>
    <col min="2" max="6" width="11.7109375" style="137" customWidth="1"/>
    <col min="7" max="7" width="17" style="213" bestFit="1" customWidth="1"/>
    <col min="8" max="16384" width="11.42578125" style="137"/>
  </cols>
  <sheetData>
    <row r="1" spans="1:7" ht="18.75" x14ac:dyDescent="0.3">
      <c r="A1" s="761" t="s">
        <v>161</v>
      </c>
      <c r="B1" s="761"/>
      <c r="C1" s="761"/>
      <c r="D1" s="761"/>
      <c r="E1" s="761"/>
      <c r="F1" s="761"/>
      <c r="G1" s="683" t="s">
        <v>601</v>
      </c>
    </row>
    <row r="2" spans="1:7" s="138" customFormat="1" ht="18" x14ac:dyDescent="0.25">
      <c r="A2" s="760" t="s">
        <v>109</v>
      </c>
      <c r="B2" s="760"/>
      <c r="C2" s="760"/>
      <c r="D2" s="760"/>
      <c r="E2" s="760"/>
      <c r="F2" s="760"/>
      <c r="G2" s="683"/>
    </row>
    <row r="3" spans="1:7" s="138" customFormat="1" ht="18" x14ac:dyDescent="0.25">
      <c r="A3" s="759" t="s">
        <v>607</v>
      </c>
      <c r="B3" s="759"/>
      <c r="C3" s="759"/>
      <c r="D3" s="759"/>
      <c r="E3" s="759"/>
      <c r="F3" s="759"/>
      <c r="G3" s="683"/>
    </row>
    <row r="4" spans="1:7" s="138" customFormat="1" ht="18" x14ac:dyDescent="0.25">
      <c r="A4" s="759" t="s">
        <v>610</v>
      </c>
      <c r="B4" s="759"/>
      <c r="C4" s="759"/>
      <c r="D4" s="759"/>
      <c r="E4" s="759"/>
      <c r="F4" s="759"/>
      <c r="G4" s="683"/>
    </row>
    <row r="5" spans="1:7" s="140" customFormat="1" ht="19.5" thickBot="1" x14ac:dyDescent="0.35">
      <c r="A5" s="762" t="s">
        <v>504</v>
      </c>
      <c r="B5" s="762"/>
      <c r="C5" s="762"/>
      <c r="D5" s="762"/>
      <c r="E5" s="77" t="s">
        <v>501</v>
      </c>
      <c r="F5" s="139" t="s">
        <v>734</v>
      </c>
      <c r="G5" s="683"/>
    </row>
    <row r="6" spans="1:7" s="167" customFormat="1" ht="77.25" thickBot="1" x14ac:dyDescent="0.3">
      <c r="A6" s="489" t="s">
        <v>110</v>
      </c>
      <c r="B6" s="259" t="s">
        <v>111</v>
      </c>
      <c r="C6" s="259" t="s">
        <v>112</v>
      </c>
      <c r="D6" s="259" t="s">
        <v>113</v>
      </c>
      <c r="E6" s="259" t="s">
        <v>114</v>
      </c>
      <c r="F6" s="490" t="s">
        <v>115</v>
      </c>
      <c r="G6" s="683"/>
    </row>
    <row r="7" spans="1:7" s="168" customFormat="1" ht="18" x14ac:dyDescent="0.25">
      <c r="A7" s="491"/>
      <c r="B7" s="492"/>
      <c r="C7" s="492"/>
      <c r="D7" s="492"/>
      <c r="E7" s="492"/>
      <c r="F7" s="493"/>
      <c r="G7" s="683"/>
    </row>
    <row r="8" spans="1:7" s="169" customFormat="1" ht="27" x14ac:dyDescent="0.25">
      <c r="A8" s="494" t="s">
        <v>103</v>
      </c>
      <c r="B8" s="495"/>
      <c r="C8" s="495"/>
      <c r="D8" s="495"/>
      <c r="E8" s="495"/>
      <c r="F8" s="496"/>
      <c r="G8" s="683"/>
    </row>
    <row r="9" spans="1:7" s="169" customFormat="1" ht="16.5" customHeight="1" x14ac:dyDescent="0.25">
      <c r="A9" s="494"/>
      <c r="B9" s="495"/>
      <c r="C9" s="495"/>
      <c r="D9" s="495"/>
      <c r="E9" s="495"/>
      <c r="F9" s="496"/>
      <c r="G9" s="683"/>
    </row>
    <row r="10" spans="1:7" s="169" customFormat="1" ht="16.5" customHeight="1" x14ac:dyDescent="0.25">
      <c r="A10" s="494" t="s">
        <v>116</v>
      </c>
      <c r="B10" s="497">
        <f>SUM(B11:B13)</f>
        <v>1364</v>
      </c>
      <c r="C10" s="497">
        <f t="shared" ref="C10:F10" si="0">SUM(C11:C13)</f>
        <v>0</v>
      </c>
      <c r="D10" s="497">
        <f t="shared" si="0"/>
        <v>0</v>
      </c>
      <c r="E10" s="497">
        <f t="shared" si="0"/>
        <v>0</v>
      </c>
      <c r="F10" s="498">
        <f t="shared" si="0"/>
        <v>1364</v>
      </c>
      <c r="G10" s="683"/>
    </row>
    <row r="11" spans="1:7" s="169" customFormat="1" ht="16.5" customHeight="1" x14ac:dyDescent="0.25">
      <c r="A11" s="499" t="s">
        <v>36</v>
      </c>
      <c r="B11" s="500">
        <v>1364</v>
      </c>
      <c r="C11" s="500"/>
      <c r="D11" s="500"/>
      <c r="E11" s="500"/>
      <c r="F11" s="501">
        <f>SUM(B11:E11)</f>
        <v>1364</v>
      </c>
      <c r="G11" s="683"/>
    </row>
    <row r="12" spans="1:7" s="169" customFormat="1" ht="16.5" customHeight="1" x14ac:dyDescent="0.25">
      <c r="A12" s="499" t="s">
        <v>96</v>
      </c>
      <c r="B12" s="500"/>
      <c r="C12" s="500"/>
      <c r="D12" s="500"/>
      <c r="E12" s="500"/>
      <c r="F12" s="501">
        <f t="shared" ref="F12:F13" si="1">SUM(B12:E12)</f>
        <v>0</v>
      </c>
      <c r="G12" s="683"/>
    </row>
    <row r="13" spans="1:7" s="169" customFormat="1" ht="16.5" customHeight="1" x14ac:dyDescent="0.25">
      <c r="A13" s="499" t="s">
        <v>97</v>
      </c>
      <c r="B13" s="500"/>
      <c r="C13" s="500"/>
      <c r="D13" s="500"/>
      <c r="E13" s="500"/>
      <c r="F13" s="501">
        <f t="shared" si="1"/>
        <v>0</v>
      </c>
      <c r="G13" s="683"/>
    </row>
    <row r="14" spans="1:7" s="169" customFormat="1" ht="16.5" customHeight="1" x14ac:dyDescent="0.25">
      <c r="A14" s="494"/>
      <c r="B14" s="500"/>
      <c r="C14" s="500"/>
      <c r="D14" s="500"/>
      <c r="E14" s="500"/>
      <c r="F14" s="502"/>
      <c r="G14" s="683"/>
    </row>
    <row r="15" spans="1:7" s="169" customFormat="1" ht="27" x14ac:dyDescent="0.25">
      <c r="A15" s="494" t="s">
        <v>117</v>
      </c>
      <c r="B15" s="497">
        <f>SUM(B16:B19)</f>
        <v>0</v>
      </c>
      <c r="C15" s="497">
        <f t="shared" ref="C15:F15" si="2">SUM(C16:C19)</f>
        <v>9480746</v>
      </c>
      <c r="D15" s="497">
        <f t="shared" si="2"/>
        <v>-911578</v>
      </c>
      <c r="E15" s="497">
        <f t="shared" si="2"/>
        <v>0</v>
      </c>
      <c r="F15" s="498">
        <f t="shared" si="2"/>
        <v>8569168</v>
      </c>
      <c r="G15" s="683"/>
    </row>
    <row r="16" spans="1:7" s="169" customFormat="1" ht="16.5" customHeight="1" x14ac:dyDescent="0.25">
      <c r="A16" s="499" t="s">
        <v>54</v>
      </c>
      <c r="B16" s="500"/>
      <c r="C16" s="500"/>
      <c r="D16" s="500">
        <v>-911578</v>
      </c>
      <c r="E16" s="500"/>
      <c r="F16" s="501">
        <f>SUM(B16:E16)</f>
        <v>-911578</v>
      </c>
      <c r="G16" s="683"/>
    </row>
    <row r="17" spans="1:7" s="169" customFormat="1" ht="16.5" customHeight="1" x14ac:dyDescent="0.25">
      <c r="A17" s="499" t="s">
        <v>100</v>
      </c>
      <c r="B17" s="500"/>
      <c r="C17" s="500">
        <v>5564277</v>
      </c>
      <c r="D17" s="500"/>
      <c r="E17" s="500"/>
      <c r="F17" s="501">
        <f t="shared" ref="F17:F19" si="3">SUM(B17:E17)</f>
        <v>5564277</v>
      </c>
      <c r="G17" s="683"/>
    </row>
    <row r="18" spans="1:7" s="169" customFormat="1" ht="16.5" customHeight="1" x14ac:dyDescent="0.25">
      <c r="A18" s="499" t="s">
        <v>101</v>
      </c>
      <c r="B18" s="500"/>
      <c r="C18" s="500"/>
      <c r="D18" s="500"/>
      <c r="E18" s="500"/>
      <c r="F18" s="501">
        <f t="shared" si="3"/>
        <v>0</v>
      </c>
      <c r="G18" s="683"/>
    </row>
    <row r="19" spans="1:7" s="169" customFormat="1" ht="16.5" customHeight="1" x14ac:dyDescent="0.25">
      <c r="A19" s="499" t="s">
        <v>102</v>
      </c>
      <c r="B19" s="500"/>
      <c r="C19" s="500">
        <v>3916469</v>
      </c>
      <c r="D19" s="500"/>
      <c r="E19" s="500"/>
      <c r="F19" s="501">
        <f t="shared" si="3"/>
        <v>3916469</v>
      </c>
      <c r="G19" s="683"/>
    </row>
    <row r="20" spans="1:7" s="169" customFormat="1" ht="16.5" customHeight="1" x14ac:dyDescent="0.25">
      <c r="A20" s="494"/>
      <c r="B20" s="500"/>
      <c r="C20" s="500"/>
      <c r="D20" s="500"/>
      <c r="E20" s="500"/>
      <c r="F20" s="502"/>
      <c r="G20" s="683"/>
    </row>
    <row r="21" spans="1:7" s="169" customFormat="1" ht="27" x14ac:dyDescent="0.25">
      <c r="A21" s="494" t="s">
        <v>598</v>
      </c>
      <c r="B21" s="503">
        <f>B15++B10</f>
        <v>1364</v>
      </c>
      <c r="C21" s="503">
        <f t="shared" ref="C21:F21" si="4">C15++C10</f>
        <v>9480746</v>
      </c>
      <c r="D21" s="503">
        <f t="shared" si="4"/>
        <v>-911578</v>
      </c>
      <c r="E21" s="503">
        <f t="shared" si="4"/>
        <v>0</v>
      </c>
      <c r="F21" s="498">
        <f t="shared" si="4"/>
        <v>8570532</v>
      </c>
      <c r="G21" s="683"/>
    </row>
    <row r="22" spans="1:7" s="169" customFormat="1" ht="16.5" customHeight="1" x14ac:dyDescent="0.25">
      <c r="A22" s="494"/>
      <c r="B22" s="500"/>
      <c r="C22" s="500"/>
      <c r="D22" s="500"/>
      <c r="E22" s="500"/>
      <c r="F22" s="502"/>
      <c r="G22" s="683"/>
    </row>
    <row r="23" spans="1:7" s="169" customFormat="1" ht="27" x14ac:dyDescent="0.25">
      <c r="A23" s="494" t="s">
        <v>599</v>
      </c>
      <c r="B23" s="497">
        <f>SUM(B24:B26)</f>
        <v>21568534</v>
      </c>
      <c r="C23" s="497">
        <f t="shared" ref="C23:F23" si="5">SUM(C24:C26)</f>
        <v>0</v>
      </c>
      <c r="D23" s="497">
        <f t="shared" si="5"/>
        <v>0</v>
      </c>
      <c r="E23" s="497">
        <f t="shared" si="5"/>
        <v>0</v>
      </c>
      <c r="F23" s="498">
        <f t="shared" si="5"/>
        <v>21568534</v>
      </c>
      <c r="G23" s="683"/>
    </row>
    <row r="24" spans="1:7" s="169" customFormat="1" ht="16.5" customHeight="1" x14ac:dyDescent="0.25">
      <c r="A24" s="499" t="s">
        <v>36</v>
      </c>
      <c r="B24" s="500"/>
      <c r="C24" s="500"/>
      <c r="D24" s="500"/>
      <c r="E24" s="500"/>
      <c r="F24" s="501">
        <f t="shared" ref="F24:F26" si="6">SUM(B24:E24)</f>
        <v>0</v>
      </c>
      <c r="G24" s="683"/>
    </row>
    <row r="25" spans="1:7" s="169" customFormat="1" ht="16.5" customHeight="1" x14ac:dyDescent="0.25">
      <c r="A25" s="499" t="s">
        <v>96</v>
      </c>
      <c r="B25" s="500">
        <v>21568534</v>
      </c>
      <c r="C25" s="500"/>
      <c r="D25" s="500"/>
      <c r="E25" s="500"/>
      <c r="F25" s="501">
        <f t="shared" si="6"/>
        <v>21568534</v>
      </c>
      <c r="G25" s="683"/>
    </row>
    <row r="26" spans="1:7" s="169" customFormat="1" ht="16.5" customHeight="1" x14ac:dyDescent="0.25">
      <c r="A26" s="499" t="s">
        <v>97</v>
      </c>
      <c r="B26" s="500"/>
      <c r="C26" s="500"/>
      <c r="D26" s="500"/>
      <c r="E26" s="500"/>
      <c r="F26" s="501">
        <f t="shared" si="6"/>
        <v>0</v>
      </c>
      <c r="G26" s="683"/>
    </row>
    <row r="27" spans="1:7" s="169" customFormat="1" ht="16.5" customHeight="1" x14ac:dyDescent="0.25">
      <c r="A27" s="494"/>
      <c r="B27" s="500"/>
      <c r="C27" s="500"/>
      <c r="D27" s="500"/>
      <c r="E27" s="500"/>
      <c r="F27" s="502"/>
      <c r="G27" s="683"/>
    </row>
    <row r="28" spans="1:7" s="169" customFormat="1" ht="27" x14ac:dyDescent="0.25">
      <c r="A28" s="494" t="s">
        <v>117</v>
      </c>
      <c r="B28" s="497">
        <f>SUM(B29:B32)</f>
        <v>0</v>
      </c>
      <c r="C28" s="497">
        <f t="shared" ref="C28:F28" si="7">SUM(C29:C32)</f>
        <v>-396101</v>
      </c>
      <c r="D28" s="497">
        <f t="shared" si="7"/>
        <v>313528</v>
      </c>
      <c r="E28" s="497">
        <f t="shared" si="7"/>
        <v>0</v>
      </c>
      <c r="F28" s="498">
        <f t="shared" si="7"/>
        <v>-82573</v>
      </c>
      <c r="G28" s="683"/>
    </row>
    <row r="29" spans="1:7" s="169" customFormat="1" ht="16.5" customHeight="1" x14ac:dyDescent="0.25">
      <c r="A29" s="499" t="s">
        <v>54</v>
      </c>
      <c r="B29" s="500"/>
      <c r="C29" s="500"/>
      <c r="D29" s="500">
        <v>313528</v>
      </c>
      <c r="E29" s="500"/>
      <c r="F29" s="501">
        <f t="shared" ref="F29:F32" si="8">SUM(B29:E29)</f>
        <v>313528</v>
      </c>
      <c r="G29" s="683"/>
    </row>
    <row r="30" spans="1:7" s="169" customFormat="1" ht="16.5" customHeight="1" x14ac:dyDescent="0.25">
      <c r="A30" s="499" t="s">
        <v>100</v>
      </c>
      <c r="B30" s="500"/>
      <c r="C30" s="500">
        <v>-396101</v>
      </c>
      <c r="D30" s="500"/>
      <c r="E30" s="500"/>
      <c r="F30" s="501">
        <f t="shared" si="8"/>
        <v>-396101</v>
      </c>
      <c r="G30" s="683"/>
    </row>
    <row r="31" spans="1:7" s="169" customFormat="1" ht="16.5" customHeight="1" x14ac:dyDescent="0.25">
      <c r="A31" s="499" t="s">
        <v>101</v>
      </c>
      <c r="B31" s="500"/>
      <c r="C31" s="500"/>
      <c r="D31" s="500"/>
      <c r="E31" s="500"/>
      <c r="F31" s="501">
        <f t="shared" si="8"/>
        <v>0</v>
      </c>
      <c r="G31" s="683"/>
    </row>
    <row r="32" spans="1:7" s="169" customFormat="1" ht="16.5" customHeight="1" x14ac:dyDescent="0.25">
      <c r="A32" s="499" t="s">
        <v>102</v>
      </c>
      <c r="B32" s="500"/>
      <c r="C32" s="500"/>
      <c r="D32" s="500"/>
      <c r="E32" s="500"/>
      <c r="F32" s="501">
        <f t="shared" si="8"/>
        <v>0</v>
      </c>
      <c r="G32" s="683"/>
    </row>
    <row r="33" spans="1:7" s="169" customFormat="1" ht="16.5" customHeight="1" x14ac:dyDescent="0.25">
      <c r="A33" s="494"/>
      <c r="B33" s="504"/>
      <c r="C33" s="504"/>
      <c r="D33" s="504"/>
      <c r="E33" s="504"/>
      <c r="F33" s="505"/>
      <c r="G33" s="683"/>
    </row>
    <row r="34" spans="1:7" s="169" customFormat="1" ht="16.5" customHeight="1" x14ac:dyDescent="0.25">
      <c r="A34" s="494" t="s">
        <v>600</v>
      </c>
      <c r="B34" s="503">
        <f>B28+B23+B21</f>
        <v>21569898</v>
      </c>
      <c r="C34" s="503">
        <f t="shared" ref="C34:F34" si="9">C28+C23+C21</f>
        <v>9084645</v>
      </c>
      <c r="D34" s="503">
        <f t="shared" si="9"/>
        <v>-598050</v>
      </c>
      <c r="E34" s="503">
        <f t="shared" si="9"/>
        <v>0</v>
      </c>
      <c r="F34" s="498">
        <f t="shared" si="9"/>
        <v>30056493</v>
      </c>
    </row>
    <row r="35" spans="1:7" s="168" customFormat="1" ht="16.5" customHeight="1" thickBot="1" x14ac:dyDescent="0.3">
      <c r="A35" s="506"/>
      <c r="B35" s="507"/>
      <c r="C35" s="507"/>
      <c r="D35" s="507"/>
      <c r="E35" s="507"/>
      <c r="F35" s="508"/>
      <c r="G35" s="683"/>
    </row>
    <row r="36" spans="1:7" ht="216.75" x14ac:dyDescent="0.3">
      <c r="A36" s="74"/>
      <c r="B36" s="673" t="str">
        <f>IF(B$34-'ETCA-I-01'!E36&gt;0.99,"ERROR!!!,NO CONCUERDA CON LO REPORTADO EN EL ETCA-I-01 EN EL MISMO RUBRO","")</f>
        <v/>
      </c>
      <c r="C36" s="673" t="str">
        <f>IF(C$34-'ETCA-I-01'!E42&gt;0.99,"ERROR!!!,NO CONCUERDA CON LO REPORTADO EN EL ETCA-I-01 EN EL MISMO RUBRO","")</f>
        <v>ERROR!!!,NO CONCUERDA CON LO REPORTADO EN EL ETCA-I-01 EN EL MISMO RUBRO</v>
      </c>
      <c r="D36" s="673" t="str">
        <f>IF(D$34-'ETCA-I-01'!E$41&gt;0.99,"ERROR!!!,NO CONCUERDA CON LO REPORTADO EN EL ETCA-I-01 EN EL MISMO RUBRO","")</f>
        <v/>
      </c>
      <c r="E36" s="673" t="str">
        <f>IF($F$34-'ETCA-I-01'!$E$50&gt;1,"ERROR!!!,NO CONCUERDA CON LO REPORTADO EN EL ETCA-I-01 EN EL MISMO RUBRO DEL EJERCICIO ACTUAL","")</f>
        <v/>
      </c>
      <c r="F36" s="673" t="str">
        <f>IF($F$34-'ETCA-I-01'!$E$50&gt;1,"ERROR!!!,NO CONCUERDA CON LO REPORTADO EN EL ETCA-I-01 EN EL MISMO RUBRO DEL EJERCICIO ACTUAL","")</f>
        <v/>
      </c>
    </row>
    <row r="37" spans="1:7" x14ac:dyDescent="0.3">
      <c r="A37" s="137" t="s">
        <v>605</v>
      </c>
    </row>
    <row r="40" spans="1:7" x14ac:dyDescent="0.3">
      <c r="A40" s="74" t="s">
        <v>745</v>
      </c>
      <c r="B40" s="74"/>
      <c r="C40" s="74"/>
      <c r="D40" s="74" t="s">
        <v>747</v>
      </c>
    </row>
    <row r="41" spans="1:7" x14ac:dyDescent="0.3">
      <c r="A41" s="74" t="s">
        <v>746</v>
      </c>
      <c r="B41" s="74"/>
      <c r="C41" s="74"/>
      <c r="D41" s="74" t="s">
        <v>757</v>
      </c>
    </row>
  </sheetData>
  <sheetProtection algorithmName="SHA-512" hashValue="/IELj1D6/qqQzFXf3vPqys8bf6puFvqYDdSn7Pol26JAyoZ8lxZ3T2L1oFsMCuSsoHCXyIPr18SVOMRN1bvRUw==" saltValue="A6TakR8igt6wVCd3pPKeMg==" spinCount="100000" sheet="1" objects="1" scenarios="1" insertHyperlinks="0"/>
  <mergeCells count="5">
    <mergeCell ref="A4:F4"/>
    <mergeCell ref="A2:F2"/>
    <mergeCell ref="A3:F3"/>
    <mergeCell ref="A1:F1"/>
    <mergeCell ref="A5:D5"/>
  </mergeCells>
  <printOptions horizontalCentered="1"/>
  <pageMargins left="0.39370078740157483" right="0.39370078740157483" top="0.74803149606299213" bottom="0.74803149606299213" header="0.31496062992125984" footer="0.31496062992125984"/>
  <pageSetup scale="6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7"/>
    <pageSetUpPr fitToPage="1"/>
  </sheetPr>
  <dimension ref="A1:C67"/>
  <sheetViews>
    <sheetView view="pageBreakPreview" topLeftCell="A46" zoomScaleNormal="100" zoomScaleSheetLayoutView="100" workbookViewId="0">
      <selection activeCell="C71" sqref="C71"/>
    </sheetView>
  </sheetViews>
  <sheetFormatPr baseColWidth="10" defaultColWidth="11.42578125" defaultRowHeight="16.5" x14ac:dyDescent="0.3"/>
  <cols>
    <col min="1" max="1" width="80.85546875" style="170" bestFit="1" customWidth="1"/>
    <col min="2" max="3" width="17" style="170" customWidth="1"/>
    <col min="4" max="16384" width="11.42578125" style="170"/>
  </cols>
  <sheetData>
    <row r="1" spans="1:3" x14ac:dyDescent="0.3">
      <c r="A1" s="761" t="s">
        <v>161</v>
      </c>
      <c r="B1" s="761"/>
      <c r="C1" s="761"/>
    </row>
    <row r="2" spans="1:3" s="138" customFormat="1" ht="15.75" x14ac:dyDescent="0.25">
      <c r="A2" s="760" t="s">
        <v>119</v>
      </c>
      <c r="B2" s="760"/>
      <c r="C2" s="760"/>
    </row>
    <row r="3" spans="1:3" s="138" customFormat="1" x14ac:dyDescent="0.25">
      <c r="A3" s="759" t="s">
        <v>607</v>
      </c>
      <c r="B3" s="759"/>
      <c r="C3" s="759"/>
    </row>
    <row r="4" spans="1:3" s="138" customFormat="1" x14ac:dyDescent="0.25">
      <c r="A4" s="759" t="s">
        <v>610</v>
      </c>
      <c r="B4" s="759"/>
      <c r="C4" s="759"/>
    </row>
    <row r="5" spans="1:3" s="140" customFormat="1" ht="17.25" thickBot="1" x14ac:dyDescent="0.35">
      <c r="A5" s="82" t="s">
        <v>505</v>
      </c>
      <c r="B5" s="77" t="s">
        <v>501</v>
      </c>
      <c r="C5" s="83" t="s">
        <v>734</v>
      </c>
    </row>
    <row r="6" spans="1:3" ht="30" customHeight="1" thickBot="1" x14ac:dyDescent="0.35">
      <c r="A6" s="180"/>
      <c r="B6" s="181" t="s">
        <v>120</v>
      </c>
      <c r="C6" s="182" t="s">
        <v>121</v>
      </c>
    </row>
    <row r="7" spans="1:3" ht="17.25" thickTop="1" x14ac:dyDescent="0.3">
      <c r="A7" s="171" t="s">
        <v>122</v>
      </c>
      <c r="B7" s="183">
        <f>B8+B17</f>
        <v>1173841</v>
      </c>
      <c r="C7" s="184">
        <f>C8+C17</f>
        <v>22633515</v>
      </c>
    </row>
    <row r="8" spans="1:3" x14ac:dyDescent="0.3">
      <c r="A8" s="172" t="s">
        <v>58</v>
      </c>
      <c r="B8" s="185">
        <f>SUM(B9:B15)</f>
        <v>663134</v>
      </c>
      <c r="C8" s="186">
        <f>SUM(C9:C15)</f>
        <v>601467</v>
      </c>
    </row>
    <row r="9" spans="1:3" s="175" customFormat="1" ht="13.5" x14ac:dyDescent="0.25">
      <c r="A9" s="173" t="s">
        <v>60</v>
      </c>
      <c r="B9" s="174"/>
      <c r="C9" s="187">
        <v>601467</v>
      </c>
    </row>
    <row r="10" spans="1:3" s="175" customFormat="1" ht="13.5" x14ac:dyDescent="0.25">
      <c r="A10" s="173" t="s">
        <v>62</v>
      </c>
      <c r="B10" s="174">
        <v>663134</v>
      </c>
      <c r="C10" s="187"/>
    </row>
    <row r="11" spans="1:3" s="175" customFormat="1" ht="13.5" x14ac:dyDescent="0.25">
      <c r="A11" s="173" t="s">
        <v>64</v>
      </c>
      <c r="B11" s="174"/>
      <c r="C11" s="187"/>
    </row>
    <row r="12" spans="1:3" s="175" customFormat="1" ht="13.5" x14ac:dyDescent="0.25">
      <c r="A12" s="173" t="s">
        <v>123</v>
      </c>
      <c r="B12" s="174"/>
      <c r="C12" s="187"/>
    </row>
    <row r="13" spans="1:3" s="175" customFormat="1" ht="13.5" x14ac:dyDescent="0.25">
      <c r="A13" s="173" t="s">
        <v>68</v>
      </c>
      <c r="B13" s="174"/>
      <c r="C13" s="187"/>
    </row>
    <row r="14" spans="1:3" s="175" customFormat="1" ht="13.5" x14ac:dyDescent="0.25">
      <c r="A14" s="173" t="s">
        <v>70</v>
      </c>
      <c r="B14" s="174"/>
      <c r="C14" s="187"/>
    </row>
    <row r="15" spans="1:3" s="175" customFormat="1" ht="13.5" x14ac:dyDescent="0.25">
      <c r="A15" s="173" t="s">
        <v>72</v>
      </c>
      <c r="B15" s="174"/>
      <c r="C15" s="187"/>
    </row>
    <row r="16" spans="1:3" ht="5.25" customHeight="1" x14ac:dyDescent="0.3">
      <c r="A16" s="171"/>
      <c r="B16" s="188"/>
      <c r="C16" s="189"/>
    </row>
    <row r="17" spans="1:3" x14ac:dyDescent="0.3">
      <c r="A17" s="172" t="s">
        <v>75</v>
      </c>
      <c r="B17" s="185">
        <f>SUM(B18:B26)</f>
        <v>510707</v>
      </c>
      <c r="C17" s="186">
        <f>SUM(C18:C26)</f>
        <v>22032048</v>
      </c>
    </row>
    <row r="18" spans="1:3" s="175" customFormat="1" ht="13.5" x14ac:dyDescent="0.25">
      <c r="A18" s="173" t="s">
        <v>77</v>
      </c>
      <c r="B18" s="174"/>
      <c r="C18" s="187"/>
    </row>
    <row r="19" spans="1:3" s="175" customFormat="1" ht="13.5" x14ac:dyDescent="0.25">
      <c r="A19" s="173" t="s">
        <v>79</v>
      </c>
      <c r="B19" s="174"/>
      <c r="C19" s="187"/>
    </row>
    <row r="20" spans="1:3" s="175" customFormat="1" ht="13.5" x14ac:dyDescent="0.25">
      <c r="A20" s="173" t="s">
        <v>82</v>
      </c>
      <c r="B20" s="174"/>
      <c r="C20" s="187">
        <v>21502500</v>
      </c>
    </row>
    <row r="21" spans="1:3" s="175" customFormat="1" ht="13.5" x14ac:dyDescent="0.25">
      <c r="A21" s="173" t="s">
        <v>85</v>
      </c>
      <c r="B21" s="174"/>
      <c r="C21" s="187">
        <v>529548</v>
      </c>
    </row>
    <row r="22" spans="1:3" s="175" customFormat="1" ht="13.5" x14ac:dyDescent="0.25">
      <c r="A22" s="173" t="s">
        <v>86</v>
      </c>
      <c r="B22" s="174">
        <v>12665</v>
      </c>
      <c r="C22" s="187"/>
    </row>
    <row r="23" spans="1:3" s="175" customFormat="1" ht="13.5" x14ac:dyDescent="0.25">
      <c r="A23" s="173" t="s">
        <v>88</v>
      </c>
      <c r="B23" s="174">
        <v>498042</v>
      </c>
      <c r="C23" s="187"/>
    </row>
    <row r="24" spans="1:3" s="175" customFormat="1" ht="13.5" x14ac:dyDescent="0.25">
      <c r="A24" s="173" t="s">
        <v>89</v>
      </c>
      <c r="B24" s="174"/>
      <c r="C24" s="187"/>
    </row>
    <row r="25" spans="1:3" s="175" customFormat="1" ht="13.5" x14ac:dyDescent="0.25">
      <c r="A25" s="173" t="s">
        <v>91</v>
      </c>
      <c r="B25" s="174"/>
      <c r="C25" s="187"/>
    </row>
    <row r="26" spans="1:3" s="175" customFormat="1" ht="13.5" x14ac:dyDescent="0.25">
      <c r="A26" s="173" t="s">
        <v>93</v>
      </c>
      <c r="B26" s="174"/>
      <c r="C26" s="187"/>
    </row>
    <row r="27" spans="1:3" ht="6.75" customHeight="1" x14ac:dyDescent="0.3">
      <c r="A27" s="176"/>
      <c r="B27" s="188"/>
      <c r="C27" s="189"/>
    </row>
    <row r="28" spans="1:3" x14ac:dyDescent="0.3">
      <c r="A28" s="171" t="s">
        <v>124</v>
      </c>
      <c r="B28" s="183">
        <f>B29+B39</f>
        <v>10654</v>
      </c>
      <c r="C28" s="184">
        <f>C29+C39</f>
        <v>36941</v>
      </c>
    </row>
    <row r="29" spans="1:3" x14ac:dyDescent="0.3">
      <c r="A29" s="172" t="s">
        <v>59</v>
      </c>
      <c r="B29" s="185">
        <f>SUM(B30:B37)</f>
        <v>10654</v>
      </c>
      <c r="C29" s="186">
        <f>SUM(C30:C37)</f>
        <v>36941</v>
      </c>
    </row>
    <row r="30" spans="1:3" s="175" customFormat="1" ht="13.5" x14ac:dyDescent="0.25">
      <c r="A30" s="173" t="s">
        <v>61</v>
      </c>
      <c r="B30" s="174">
        <v>10654</v>
      </c>
      <c r="C30" s="187"/>
    </row>
    <row r="31" spans="1:3" s="175" customFormat="1" ht="13.5" x14ac:dyDescent="0.25">
      <c r="A31" s="173" t="s">
        <v>63</v>
      </c>
      <c r="B31" s="174"/>
      <c r="C31" s="187"/>
    </row>
    <row r="32" spans="1:3" s="175" customFormat="1" ht="13.5" x14ac:dyDescent="0.25">
      <c r="A32" s="173" t="s">
        <v>65</v>
      </c>
      <c r="B32" s="174"/>
      <c r="C32" s="187"/>
    </row>
    <row r="33" spans="1:3" s="175" customFormat="1" ht="13.5" x14ac:dyDescent="0.25">
      <c r="A33" s="173" t="s">
        <v>67</v>
      </c>
      <c r="B33" s="174"/>
      <c r="C33" s="187"/>
    </row>
    <row r="34" spans="1:3" s="175" customFormat="1" ht="13.5" x14ac:dyDescent="0.25">
      <c r="A34" s="173" t="s">
        <v>69</v>
      </c>
      <c r="B34" s="174"/>
      <c r="C34" s="187"/>
    </row>
    <row r="35" spans="1:3" s="175" customFormat="1" ht="13.5" x14ac:dyDescent="0.25">
      <c r="A35" s="173" t="s">
        <v>71</v>
      </c>
      <c r="B35" s="174"/>
      <c r="C35" s="187"/>
    </row>
    <row r="36" spans="1:3" s="175" customFormat="1" ht="13.5" x14ac:dyDescent="0.25">
      <c r="A36" s="173" t="s">
        <v>73</v>
      </c>
      <c r="B36" s="174"/>
      <c r="C36" s="187"/>
    </row>
    <row r="37" spans="1:3" s="175" customFormat="1" ht="13.5" x14ac:dyDescent="0.25">
      <c r="A37" s="173" t="s">
        <v>74</v>
      </c>
      <c r="B37" s="174"/>
      <c r="C37" s="187">
        <v>36941</v>
      </c>
    </row>
    <row r="38" spans="1:3" ht="6" customHeight="1" x14ac:dyDescent="0.3">
      <c r="A38" s="171"/>
      <c r="B38" s="190"/>
      <c r="C38" s="191"/>
    </row>
    <row r="39" spans="1:3" x14ac:dyDescent="0.3">
      <c r="A39" s="172" t="s">
        <v>76</v>
      </c>
      <c r="B39" s="185">
        <f>SUM(B40:B45)</f>
        <v>0</v>
      </c>
      <c r="C39" s="186">
        <f>SUM(C40:C45)</f>
        <v>0</v>
      </c>
    </row>
    <row r="40" spans="1:3" s="175" customFormat="1" ht="13.5" x14ac:dyDescent="0.25">
      <c r="A40" s="173" t="s">
        <v>78</v>
      </c>
      <c r="B40" s="174"/>
      <c r="C40" s="187"/>
    </row>
    <row r="41" spans="1:3" s="175" customFormat="1" ht="13.5" x14ac:dyDescent="0.25">
      <c r="A41" s="173" t="s">
        <v>80</v>
      </c>
      <c r="B41" s="174"/>
      <c r="C41" s="187"/>
    </row>
    <row r="42" spans="1:3" s="175" customFormat="1" ht="13.5" x14ac:dyDescent="0.25">
      <c r="A42" s="173" t="s">
        <v>81</v>
      </c>
      <c r="B42" s="174"/>
      <c r="C42" s="187"/>
    </row>
    <row r="43" spans="1:3" s="175" customFormat="1" ht="13.5" x14ac:dyDescent="0.25">
      <c r="A43" s="173" t="s">
        <v>83</v>
      </c>
      <c r="B43" s="174"/>
      <c r="C43" s="187"/>
    </row>
    <row r="44" spans="1:3" s="175" customFormat="1" ht="13.5" x14ac:dyDescent="0.25">
      <c r="A44" s="173" t="s">
        <v>84</v>
      </c>
      <c r="B44" s="174"/>
      <c r="C44" s="187"/>
    </row>
    <row r="45" spans="1:3" s="175" customFormat="1" ht="13.5" x14ac:dyDescent="0.25">
      <c r="A45" s="173" t="s">
        <v>87</v>
      </c>
      <c r="B45" s="174"/>
      <c r="C45" s="187"/>
    </row>
    <row r="46" spans="1:3" x14ac:dyDescent="0.3">
      <c r="A46" s="177"/>
      <c r="B46" s="188"/>
      <c r="C46" s="189"/>
    </row>
    <row r="47" spans="1:3" x14ac:dyDescent="0.3">
      <c r="A47" s="171" t="s">
        <v>125</v>
      </c>
      <c r="B47" s="183">
        <f>B48+B53</f>
        <v>22237828</v>
      </c>
      <c r="C47" s="184">
        <f>C48+C53</f>
        <v>751868</v>
      </c>
    </row>
    <row r="48" spans="1:3" x14ac:dyDescent="0.3">
      <c r="A48" s="172" t="s">
        <v>94</v>
      </c>
      <c r="B48" s="185">
        <f>SUM(B49:B51)</f>
        <v>21568534</v>
      </c>
      <c r="C48" s="186">
        <f>SUM(C49:C51)</f>
        <v>0</v>
      </c>
    </row>
    <row r="49" spans="1:3" s="175" customFormat="1" ht="13.5" x14ac:dyDescent="0.25">
      <c r="A49" s="173" t="s">
        <v>36</v>
      </c>
      <c r="B49" s="174"/>
      <c r="C49" s="187"/>
    </row>
    <row r="50" spans="1:3" s="175" customFormat="1" ht="13.5" x14ac:dyDescent="0.25">
      <c r="A50" s="173" t="s">
        <v>96</v>
      </c>
      <c r="B50" s="174">
        <v>21568534</v>
      </c>
      <c r="C50" s="187"/>
    </row>
    <row r="51" spans="1:3" s="175" customFormat="1" ht="13.5" x14ac:dyDescent="0.25">
      <c r="A51" s="173" t="s">
        <v>97</v>
      </c>
      <c r="B51" s="174"/>
      <c r="C51" s="187"/>
    </row>
    <row r="52" spans="1:3" ht="6" customHeight="1" x14ac:dyDescent="0.3">
      <c r="A52" s="172"/>
      <c r="B52" s="190"/>
      <c r="C52" s="191"/>
    </row>
    <row r="53" spans="1:3" ht="15.75" customHeight="1" x14ac:dyDescent="0.3">
      <c r="A53" s="172" t="s">
        <v>98</v>
      </c>
      <c r="B53" s="185">
        <f>SUM(B54:B58)</f>
        <v>669294</v>
      </c>
      <c r="C53" s="186">
        <f>SUM(C54:C58)</f>
        <v>751868</v>
      </c>
    </row>
    <row r="54" spans="1:3" s="175" customFormat="1" ht="13.5" x14ac:dyDescent="0.25">
      <c r="A54" s="173" t="s">
        <v>99</v>
      </c>
      <c r="B54" s="174">
        <v>669294</v>
      </c>
      <c r="C54" s="187"/>
    </row>
    <row r="55" spans="1:3" s="175" customFormat="1" ht="13.5" x14ac:dyDescent="0.25">
      <c r="A55" s="173" t="s">
        <v>100</v>
      </c>
      <c r="B55" s="174"/>
      <c r="C55" s="187">
        <v>751868</v>
      </c>
    </row>
    <row r="56" spans="1:3" s="175" customFormat="1" ht="13.5" x14ac:dyDescent="0.25">
      <c r="A56" s="173" t="s">
        <v>101</v>
      </c>
      <c r="B56" s="174"/>
      <c r="C56" s="187"/>
    </row>
    <row r="57" spans="1:3" s="175" customFormat="1" ht="13.5" x14ac:dyDescent="0.25">
      <c r="A57" s="173" t="s">
        <v>102</v>
      </c>
      <c r="B57" s="174"/>
      <c r="C57" s="187"/>
    </row>
    <row r="58" spans="1:3" s="175" customFormat="1" ht="13.5" x14ac:dyDescent="0.25">
      <c r="A58" s="173" t="s">
        <v>103</v>
      </c>
      <c r="B58" s="192"/>
      <c r="C58" s="193"/>
    </row>
    <row r="59" spans="1:3" ht="7.5" customHeight="1" x14ac:dyDescent="0.3">
      <c r="A59" s="172"/>
      <c r="B59" s="188"/>
      <c r="C59" s="189"/>
    </row>
    <row r="60" spans="1:3" x14ac:dyDescent="0.3">
      <c r="A60" s="172" t="s">
        <v>126</v>
      </c>
      <c r="B60" s="185">
        <f>SUM(B61:B62)</f>
        <v>0</v>
      </c>
      <c r="C60" s="186">
        <f>SUM(C61:C62)</f>
        <v>0</v>
      </c>
    </row>
    <row r="61" spans="1:3" s="175" customFormat="1" ht="13.5" x14ac:dyDescent="0.25">
      <c r="A61" s="173" t="s">
        <v>105</v>
      </c>
      <c r="B61" s="174"/>
      <c r="C61" s="187"/>
    </row>
    <row r="62" spans="1:3" s="175" customFormat="1" ht="14.25" thickBot="1" x14ac:dyDescent="0.3">
      <c r="A62" s="178" t="s">
        <v>106</v>
      </c>
      <c r="B62" s="179"/>
      <c r="C62" s="194"/>
    </row>
    <row r="63" spans="1:3" x14ac:dyDescent="0.3">
      <c r="A63" s="137" t="s">
        <v>605</v>
      </c>
    </row>
    <row r="66" spans="1:2" x14ac:dyDescent="0.3">
      <c r="A66" s="74" t="s">
        <v>745</v>
      </c>
      <c r="B66" s="74" t="s">
        <v>747</v>
      </c>
    </row>
    <row r="67" spans="1:2" x14ac:dyDescent="0.3">
      <c r="A67" s="74" t="s">
        <v>746</v>
      </c>
      <c r="B67" s="74" t="s">
        <v>757</v>
      </c>
    </row>
  </sheetData>
  <sheetProtection algorithmName="SHA-512" hashValue="wmQk/kOeUnKqYLddFxtcTio5/htNa8BnCJ9kFRAkczcZIMVlZnhEtFO+u8bIWpBe0who9beXowGVcELOmlN0wQ==" saltValue="imJxm1QwCSFPFgftjs+6Gg==" spinCount="100000" sheet="1" objects="1" scenarios="1" insertHyperlinks="0" selectLockedCells="1"/>
  <mergeCells count="4">
    <mergeCell ref="A1:C1"/>
    <mergeCell ref="A3:C3"/>
    <mergeCell ref="A2:C2"/>
    <mergeCell ref="A4:C4"/>
  </mergeCells>
  <printOptions horizontalCentered="1"/>
  <pageMargins left="0.39370078740157483" right="0.39370078740157483" top="0.47244094488188981" bottom="0.39370078740157483" header="0.31496062992125984" footer="0.19685039370078741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7"/>
    <pageSetUpPr fitToPage="1"/>
  </sheetPr>
  <dimension ref="A1:D71"/>
  <sheetViews>
    <sheetView view="pageBreakPreview" zoomScale="150" zoomScaleNormal="100" zoomScaleSheetLayoutView="150" workbookViewId="0">
      <selection activeCell="B12" sqref="B12"/>
    </sheetView>
  </sheetViews>
  <sheetFormatPr baseColWidth="10" defaultColWidth="11.42578125" defaultRowHeight="16.5" x14ac:dyDescent="0.3"/>
  <cols>
    <col min="1" max="1" width="2.85546875" style="74" customWidth="1"/>
    <col min="2" max="2" width="63.85546875" style="74" customWidth="1"/>
    <col min="3" max="4" width="12.7109375" style="74" customWidth="1"/>
    <col min="5" max="16384" width="11.42578125" style="74"/>
  </cols>
  <sheetData>
    <row r="1" spans="1:4" x14ac:dyDescent="0.3">
      <c r="A1" s="761" t="s">
        <v>161</v>
      </c>
      <c r="B1" s="761"/>
      <c r="C1" s="761"/>
      <c r="D1" s="761"/>
    </row>
    <row r="2" spans="1:4" x14ac:dyDescent="0.3">
      <c r="A2" s="760" t="s">
        <v>108</v>
      </c>
      <c r="B2" s="760"/>
      <c r="C2" s="760"/>
      <c r="D2" s="760"/>
    </row>
    <row r="3" spans="1:4" x14ac:dyDescent="0.3">
      <c r="A3" s="759" t="s">
        <v>607</v>
      </c>
      <c r="B3" s="759"/>
      <c r="C3" s="759"/>
      <c r="D3" s="759"/>
    </row>
    <row r="4" spans="1:4" x14ac:dyDescent="0.3">
      <c r="A4" s="759" t="s">
        <v>608</v>
      </c>
      <c r="B4" s="759"/>
      <c r="C4" s="759"/>
      <c r="D4" s="759"/>
    </row>
    <row r="5" spans="1:4" ht="17.25" thickBot="1" x14ac:dyDescent="0.35">
      <c r="A5" s="756" t="s">
        <v>503</v>
      </c>
      <c r="B5" s="756"/>
      <c r="C5" s="77" t="s">
        <v>501</v>
      </c>
      <c r="D5" s="73" t="s">
        <v>734</v>
      </c>
    </row>
    <row r="6" spans="1:4" ht="23.25" customHeight="1" thickBot="1" x14ac:dyDescent="0.35">
      <c r="A6" s="765" t="s">
        <v>110</v>
      </c>
      <c r="B6" s="766"/>
      <c r="C6" s="230">
        <v>2016</v>
      </c>
      <c r="D6" s="231">
        <v>2015</v>
      </c>
    </row>
    <row r="7" spans="1:4" s="196" customFormat="1" ht="12" customHeight="1" thickTop="1" x14ac:dyDescent="0.25">
      <c r="A7" s="763" t="s">
        <v>300</v>
      </c>
      <c r="B7" s="764"/>
      <c r="C7" s="764"/>
      <c r="D7" s="195"/>
    </row>
    <row r="8" spans="1:4" s="196" customFormat="1" ht="12.75" customHeight="1" x14ac:dyDescent="0.25">
      <c r="A8" s="197"/>
      <c r="B8" s="198" t="s">
        <v>120</v>
      </c>
      <c r="C8" s="214">
        <f>SUM(C9:C19)</f>
        <v>2833596</v>
      </c>
      <c r="D8" s="215">
        <f>SUM(D9:D19)</f>
        <v>16183664</v>
      </c>
    </row>
    <row r="9" spans="1:4" s="200" customFormat="1" ht="11.1" customHeight="1" x14ac:dyDescent="0.25">
      <c r="A9" s="199"/>
      <c r="B9" s="211" t="s">
        <v>3</v>
      </c>
      <c r="C9" s="216"/>
      <c r="D9" s="217"/>
    </row>
    <row r="10" spans="1:4" s="200" customFormat="1" ht="11.1" customHeight="1" x14ac:dyDescent="0.25">
      <c r="A10" s="199"/>
      <c r="B10" s="211" t="s">
        <v>4</v>
      </c>
      <c r="C10" s="216"/>
      <c r="D10" s="217"/>
    </row>
    <row r="11" spans="1:4" s="200" customFormat="1" ht="11.1" customHeight="1" x14ac:dyDescent="0.25">
      <c r="A11" s="199"/>
      <c r="B11" s="211" t="s">
        <v>301</v>
      </c>
      <c r="C11" s="216"/>
      <c r="D11" s="217"/>
    </row>
    <row r="12" spans="1:4" s="200" customFormat="1" ht="11.1" customHeight="1" x14ac:dyDescent="0.25">
      <c r="A12" s="199"/>
      <c r="B12" s="211" t="s">
        <v>6</v>
      </c>
      <c r="C12" s="216"/>
      <c r="D12" s="217"/>
    </row>
    <row r="13" spans="1:4" s="200" customFormat="1" ht="11.1" customHeight="1" x14ac:dyDescent="0.25">
      <c r="A13" s="199"/>
      <c r="B13" s="211" t="s">
        <v>302</v>
      </c>
      <c r="C13" s="216"/>
      <c r="D13" s="217"/>
    </row>
    <row r="14" spans="1:4" s="200" customFormat="1" ht="11.1" customHeight="1" x14ac:dyDescent="0.25">
      <c r="A14" s="199"/>
      <c r="B14" s="211" t="s">
        <v>7</v>
      </c>
      <c r="C14" s="216"/>
      <c r="D14" s="217"/>
    </row>
    <row r="15" spans="1:4" s="200" customFormat="1" ht="11.1" customHeight="1" x14ac:dyDescent="0.25">
      <c r="A15" s="199"/>
      <c r="B15" s="211" t="s">
        <v>8</v>
      </c>
      <c r="C15" s="216">
        <v>239840</v>
      </c>
      <c r="D15" s="217">
        <v>854215</v>
      </c>
    </row>
    <row r="16" spans="1:4" s="200" customFormat="1" ht="22.5" customHeight="1" x14ac:dyDescent="0.25">
      <c r="A16" s="199"/>
      <c r="B16" s="211" t="s">
        <v>9</v>
      </c>
      <c r="C16" s="216"/>
      <c r="D16" s="217"/>
    </row>
    <row r="17" spans="1:4" s="200" customFormat="1" ht="12" customHeight="1" x14ac:dyDescent="0.25">
      <c r="A17" s="199"/>
      <c r="B17" s="211" t="s">
        <v>11</v>
      </c>
      <c r="C17" s="216">
        <v>2593756</v>
      </c>
      <c r="D17" s="217">
        <v>15135950</v>
      </c>
    </row>
    <row r="18" spans="1:4" s="200" customFormat="1" ht="12" customHeight="1" x14ac:dyDescent="0.25">
      <c r="A18" s="199"/>
      <c r="B18" s="211" t="s">
        <v>303</v>
      </c>
      <c r="C18" s="216"/>
      <c r="D18" s="217"/>
    </row>
    <row r="19" spans="1:4" s="200" customFormat="1" ht="12" customHeight="1" x14ac:dyDescent="0.25">
      <c r="A19" s="199"/>
      <c r="B19" s="211" t="s">
        <v>304</v>
      </c>
      <c r="C19" s="216"/>
      <c r="D19" s="217">
        <v>193499</v>
      </c>
    </row>
    <row r="20" spans="1:4" s="196" customFormat="1" ht="13.5" customHeight="1" x14ac:dyDescent="0.25">
      <c r="A20" s="197"/>
      <c r="B20" s="198" t="s">
        <v>121</v>
      </c>
      <c r="C20" s="214">
        <f>SUM(C21:C36)</f>
        <v>3641027</v>
      </c>
      <c r="D20" s="215">
        <f>SUM(D21:D36)</f>
        <v>15666095</v>
      </c>
    </row>
    <row r="21" spans="1:4" s="196" customFormat="1" ht="11.1" customHeight="1" x14ac:dyDescent="0.25">
      <c r="A21" s="197"/>
      <c r="B21" s="211" t="s">
        <v>22</v>
      </c>
      <c r="C21" s="216">
        <v>2561264</v>
      </c>
      <c r="D21" s="217">
        <v>11265781</v>
      </c>
    </row>
    <row r="22" spans="1:4" s="196" customFormat="1" ht="11.1" customHeight="1" x14ac:dyDescent="0.25">
      <c r="A22" s="197"/>
      <c r="B22" s="211" t="s">
        <v>23</v>
      </c>
      <c r="C22" s="216">
        <v>167424</v>
      </c>
      <c r="D22" s="217">
        <v>550433</v>
      </c>
    </row>
    <row r="23" spans="1:4" s="196" customFormat="1" ht="11.1" customHeight="1" x14ac:dyDescent="0.25">
      <c r="A23" s="197"/>
      <c r="B23" s="211" t="s">
        <v>24</v>
      </c>
      <c r="C23" s="216">
        <v>620061</v>
      </c>
      <c r="D23" s="217">
        <v>3849881</v>
      </c>
    </row>
    <row r="24" spans="1:4" s="196" customFormat="1" ht="11.1" customHeight="1" x14ac:dyDescent="0.25">
      <c r="A24" s="197"/>
      <c r="B24" s="211" t="s">
        <v>25</v>
      </c>
      <c r="C24" s="216"/>
      <c r="D24" s="217"/>
    </row>
    <row r="25" spans="1:4" s="196" customFormat="1" ht="11.1" customHeight="1" x14ac:dyDescent="0.25">
      <c r="A25" s="197"/>
      <c r="B25" s="211" t="s">
        <v>305</v>
      </c>
      <c r="C25" s="216"/>
      <c r="D25" s="217"/>
    </row>
    <row r="26" spans="1:4" s="196" customFormat="1" ht="11.1" customHeight="1" x14ac:dyDescent="0.25">
      <c r="A26" s="197"/>
      <c r="B26" s="211" t="s">
        <v>306</v>
      </c>
      <c r="C26" s="216"/>
      <c r="D26" s="217"/>
    </row>
    <row r="27" spans="1:4" s="196" customFormat="1" ht="11.1" customHeight="1" x14ac:dyDescent="0.25">
      <c r="A27" s="197"/>
      <c r="B27" s="211" t="s">
        <v>28</v>
      </c>
      <c r="C27" s="216"/>
      <c r="D27" s="217"/>
    </row>
    <row r="28" spans="1:4" s="196" customFormat="1" ht="11.1" customHeight="1" x14ac:dyDescent="0.25">
      <c r="A28" s="197"/>
      <c r="B28" s="211" t="s">
        <v>29</v>
      </c>
      <c r="C28" s="216"/>
      <c r="D28" s="217"/>
    </row>
    <row r="29" spans="1:4" s="196" customFormat="1" ht="11.1" customHeight="1" x14ac:dyDescent="0.25">
      <c r="A29" s="197"/>
      <c r="B29" s="211" t="s">
        <v>30</v>
      </c>
      <c r="C29" s="216"/>
      <c r="D29" s="217"/>
    </row>
    <row r="30" spans="1:4" s="196" customFormat="1" ht="11.1" customHeight="1" x14ac:dyDescent="0.25">
      <c r="A30" s="197"/>
      <c r="B30" s="211" t="s">
        <v>31</v>
      </c>
      <c r="C30" s="216"/>
      <c r="D30" s="217"/>
    </row>
    <row r="31" spans="1:4" s="196" customFormat="1" ht="11.1" customHeight="1" x14ac:dyDescent="0.25">
      <c r="A31" s="197"/>
      <c r="B31" s="211" t="s">
        <v>32</v>
      </c>
      <c r="C31" s="216"/>
      <c r="D31" s="217"/>
    </row>
    <row r="32" spans="1:4" s="196" customFormat="1" ht="11.1" customHeight="1" x14ac:dyDescent="0.25">
      <c r="A32" s="197"/>
      <c r="B32" s="211" t="s">
        <v>33</v>
      </c>
      <c r="C32" s="216"/>
      <c r="D32" s="217"/>
    </row>
    <row r="33" spans="1:4" s="196" customFormat="1" ht="11.1" customHeight="1" x14ac:dyDescent="0.25">
      <c r="A33" s="197"/>
      <c r="B33" s="211" t="s">
        <v>307</v>
      </c>
      <c r="C33" s="216"/>
      <c r="D33" s="217"/>
    </row>
    <row r="34" spans="1:4" s="196" customFormat="1" ht="11.1" customHeight="1" x14ac:dyDescent="0.25">
      <c r="A34" s="197"/>
      <c r="B34" s="211" t="s">
        <v>36</v>
      </c>
      <c r="C34" s="216"/>
      <c r="D34" s="217"/>
    </row>
    <row r="35" spans="1:4" s="196" customFormat="1" ht="11.1" customHeight="1" x14ac:dyDescent="0.25">
      <c r="A35" s="197"/>
      <c r="B35" s="211" t="s">
        <v>37</v>
      </c>
      <c r="C35" s="216"/>
      <c r="D35" s="217"/>
    </row>
    <row r="36" spans="1:4" s="196" customFormat="1" ht="11.1" customHeight="1" x14ac:dyDescent="0.25">
      <c r="A36" s="197"/>
      <c r="B36" s="211" t="s">
        <v>308</v>
      </c>
      <c r="C36" s="216">
        <v>292278</v>
      </c>
      <c r="D36" s="217">
        <v>0</v>
      </c>
    </row>
    <row r="37" spans="1:4" s="196" customFormat="1" ht="12" customHeight="1" x14ac:dyDescent="0.25">
      <c r="A37" s="201" t="s">
        <v>309</v>
      </c>
      <c r="B37" s="202"/>
      <c r="C37" s="218">
        <f>C8-C20</f>
        <v>-807431</v>
      </c>
      <c r="D37" s="219">
        <f>D8-D20</f>
        <v>517569</v>
      </c>
    </row>
    <row r="38" spans="1:4" s="196" customFormat="1" ht="4.5" customHeight="1" x14ac:dyDescent="0.25">
      <c r="A38" s="203"/>
      <c r="B38" s="204"/>
      <c r="C38" s="220"/>
      <c r="D38" s="221"/>
    </row>
    <row r="39" spans="1:4" s="196" customFormat="1" ht="12.75" x14ac:dyDescent="0.25">
      <c r="A39" s="205" t="s">
        <v>310</v>
      </c>
      <c r="B39" s="198"/>
      <c r="C39" s="222"/>
      <c r="D39" s="223"/>
    </row>
    <row r="40" spans="1:4" s="196" customFormat="1" ht="10.5" customHeight="1" x14ac:dyDescent="0.25">
      <c r="A40" s="197"/>
      <c r="B40" s="198" t="s">
        <v>120</v>
      </c>
      <c r="C40" s="214">
        <f>SUM(C41:C43)</f>
        <v>0</v>
      </c>
      <c r="D40" s="215">
        <f>SUM(D41:D43)</f>
        <v>0</v>
      </c>
    </row>
    <row r="41" spans="1:4" s="196" customFormat="1" ht="11.1" customHeight="1" x14ac:dyDescent="0.25">
      <c r="A41" s="197"/>
      <c r="B41" s="212" t="s">
        <v>82</v>
      </c>
      <c r="C41" s="216"/>
      <c r="D41" s="217"/>
    </row>
    <row r="42" spans="1:4" s="196" customFormat="1" ht="11.1" customHeight="1" x14ac:dyDescent="0.25">
      <c r="A42" s="197"/>
      <c r="B42" s="212" t="s">
        <v>85</v>
      </c>
      <c r="C42" s="216"/>
      <c r="D42" s="217"/>
    </row>
    <row r="43" spans="1:4" s="196" customFormat="1" ht="11.1" customHeight="1" x14ac:dyDescent="0.25">
      <c r="A43" s="197"/>
      <c r="B43" s="212" t="s">
        <v>311</v>
      </c>
      <c r="C43" s="216"/>
      <c r="D43" s="217"/>
    </row>
    <row r="44" spans="1:4" s="196" customFormat="1" ht="10.5" customHeight="1" x14ac:dyDescent="0.25">
      <c r="A44" s="197"/>
      <c r="B44" s="198" t="s">
        <v>121</v>
      </c>
      <c r="C44" s="214">
        <f>SUM(C45:C47)</f>
        <v>0</v>
      </c>
      <c r="D44" s="215">
        <f>SUM(D45:D47)</f>
        <v>31459</v>
      </c>
    </row>
    <row r="45" spans="1:4" s="196" customFormat="1" ht="11.1" customHeight="1" x14ac:dyDescent="0.25">
      <c r="A45" s="197"/>
      <c r="B45" s="212" t="s">
        <v>82</v>
      </c>
      <c r="C45" s="216"/>
      <c r="D45" s="217"/>
    </row>
    <row r="46" spans="1:4" s="196" customFormat="1" ht="11.1" customHeight="1" x14ac:dyDescent="0.25">
      <c r="A46" s="197"/>
      <c r="B46" s="212" t="s">
        <v>85</v>
      </c>
      <c r="C46" s="216"/>
      <c r="D46" s="217">
        <v>31459</v>
      </c>
    </row>
    <row r="47" spans="1:4" s="196" customFormat="1" ht="11.1" customHeight="1" x14ac:dyDescent="0.25">
      <c r="A47" s="197"/>
      <c r="B47" s="212" t="s">
        <v>312</v>
      </c>
      <c r="C47" s="216"/>
      <c r="D47" s="217"/>
    </row>
    <row r="48" spans="1:4" s="196" customFormat="1" ht="12" customHeight="1" x14ac:dyDescent="0.25">
      <c r="A48" s="201" t="s">
        <v>313</v>
      </c>
      <c r="B48" s="202"/>
      <c r="C48" s="218">
        <f>C40-C44</f>
        <v>0</v>
      </c>
      <c r="D48" s="219">
        <f>D40-D44</f>
        <v>-31459</v>
      </c>
    </row>
    <row r="49" spans="1:4" s="196" customFormat="1" ht="2.25" customHeight="1" x14ac:dyDescent="0.25">
      <c r="A49" s="203"/>
      <c r="B49" s="204"/>
      <c r="C49" s="224"/>
      <c r="D49" s="225"/>
    </row>
    <row r="50" spans="1:4" s="196" customFormat="1" ht="12" customHeight="1" x14ac:dyDescent="0.25">
      <c r="A50" s="205" t="s">
        <v>314</v>
      </c>
      <c r="B50" s="198"/>
      <c r="C50" s="222"/>
      <c r="D50" s="223"/>
    </row>
    <row r="51" spans="1:4" s="196" customFormat="1" ht="12.75" x14ac:dyDescent="0.25">
      <c r="A51" s="197"/>
      <c r="B51" s="198" t="s">
        <v>120</v>
      </c>
      <c r="C51" s="214">
        <f>SUM(C52:C55)</f>
        <v>0</v>
      </c>
      <c r="D51" s="215">
        <f>SUM(D52:D55)</f>
        <v>0</v>
      </c>
    </row>
    <row r="52" spans="1:4" s="196" customFormat="1" ht="11.1" customHeight="1" x14ac:dyDescent="0.25">
      <c r="A52" s="197"/>
      <c r="B52" s="212" t="s">
        <v>188</v>
      </c>
      <c r="C52" s="216"/>
      <c r="D52" s="217"/>
    </row>
    <row r="53" spans="1:4" s="196" customFormat="1" ht="11.1" customHeight="1" x14ac:dyDescent="0.25">
      <c r="A53" s="197"/>
      <c r="B53" s="212" t="s">
        <v>315</v>
      </c>
      <c r="C53" s="216"/>
      <c r="D53" s="217"/>
    </row>
    <row r="54" spans="1:4" s="196" customFormat="1" ht="11.1" customHeight="1" x14ac:dyDescent="0.25">
      <c r="A54" s="197"/>
      <c r="B54" s="212" t="s">
        <v>316</v>
      </c>
      <c r="C54" s="216"/>
      <c r="D54" s="217"/>
    </row>
    <row r="55" spans="1:4" s="196" customFormat="1" ht="11.1" customHeight="1" x14ac:dyDescent="0.25">
      <c r="A55" s="197"/>
      <c r="B55" s="212" t="s">
        <v>482</v>
      </c>
      <c r="C55" s="216"/>
      <c r="D55" s="217"/>
    </row>
    <row r="56" spans="1:4" s="196" customFormat="1" ht="11.25" customHeight="1" x14ac:dyDescent="0.25">
      <c r="A56" s="197"/>
      <c r="B56" s="198" t="s">
        <v>121</v>
      </c>
      <c r="C56" s="214">
        <f>SUM(C57:C60)</f>
        <v>0</v>
      </c>
      <c r="D56" s="215">
        <f>SUM(D57:D60)</f>
        <v>0</v>
      </c>
    </row>
    <row r="57" spans="1:4" s="196" customFormat="1" ht="11.1" customHeight="1" x14ac:dyDescent="0.25">
      <c r="A57" s="197"/>
      <c r="B57" s="212" t="s">
        <v>317</v>
      </c>
      <c r="C57" s="216"/>
      <c r="D57" s="217"/>
    </row>
    <row r="58" spans="1:4" s="196" customFormat="1" ht="11.1" customHeight="1" x14ac:dyDescent="0.25">
      <c r="A58" s="197"/>
      <c r="B58" s="212" t="s">
        <v>315</v>
      </c>
      <c r="C58" s="216"/>
      <c r="D58" s="217"/>
    </row>
    <row r="59" spans="1:4" s="196" customFormat="1" ht="11.1" customHeight="1" x14ac:dyDescent="0.25">
      <c r="A59" s="197"/>
      <c r="B59" s="212" t="s">
        <v>316</v>
      </c>
      <c r="C59" s="216"/>
      <c r="D59" s="217"/>
    </row>
    <row r="60" spans="1:4" s="196" customFormat="1" ht="11.1" customHeight="1" x14ac:dyDescent="0.25">
      <c r="A60" s="197"/>
      <c r="B60" s="212" t="s">
        <v>318</v>
      </c>
      <c r="C60" s="216"/>
      <c r="D60" s="217"/>
    </row>
    <row r="61" spans="1:4" s="196" customFormat="1" ht="12" customHeight="1" x14ac:dyDescent="0.25">
      <c r="A61" s="201" t="s">
        <v>319</v>
      </c>
      <c r="B61" s="202"/>
      <c r="C61" s="218">
        <f>C51-C56</f>
        <v>0</v>
      </c>
      <c r="D61" s="219">
        <f>D51-D56</f>
        <v>0</v>
      </c>
    </row>
    <row r="62" spans="1:4" s="196" customFormat="1" ht="2.25" customHeight="1" x14ac:dyDescent="0.25">
      <c r="A62" s="203"/>
      <c r="B62" s="204"/>
      <c r="C62" s="224"/>
      <c r="D62" s="225"/>
    </row>
    <row r="63" spans="1:4" s="196" customFormat="1" ht="12" customHeight="1" x14ac:dyDescent="0.25">
      <c r="A63" s="201" t="s">
        <v>320</v>
      </c>
      <c r="B63" s="206"/>
      <c r="C63" s="226">
        <f>C61+C48+C37</f>
        <v>-807431</v>
      </c>
      <c r="D63" s="227">
        <f>D61+D48+D37</f>
        <v>486110</v>
      </c>
    </row>
    <row r="64" spans="1:4" ht="2.25" customHeight="1" x14ac:dyDescent="0.3">
      <c r="A64" s="207"/>
      <c r="B64" s="208"/>
      <c r="C64" s="224"/>
      <c r="D64" s="225"/>
    </row>
    <row r="65" spans="1:4" s="196" customFormat="1" ht="12" customHeight="1" x14ac:dyDescent="0.25">
      <c r="A65" s="201" t="s">
        <v>260</v>
      </c>
      <c r="B65" s="202"/>
      <c r="C65" s="216">
        <v>7645216</v>
      </c>
      <c r="D65" s="217">
        <v>7159105</v>
      </c>
    </row>
    <row r="66" spans="1:4" s="196" customFormat="1" ht="12" customHeight="1" thickBot="1" x14ac:dyDescent="0.3">
      <c r="A66" s="210" t="s">
        <v>261</v>
      </c>
      <c r="B66" s="209"/>
      <c r="C66" s="228">
        <f>C65+C63</f>
        <v>6837785</v>
      </c>
      <c r="D66" s="229">
        <f>D65+D63</f>
        <v>7645215</v>
      </c>
    </row>
    <row r="67" spans="1:4" x14ac:dyDescent="0.3">
      <c r="A67" s="74" t="s">
        <v>605</v>
      </c>
    </row>
    <row r="70" spans="1:4" x14ac:dyDescent="0.3">
      <c r="B70" s="74" t="s">
        <v>745</v>
      </c>
      <c r="C70" s="74" t="s">
        <v>748</v>
      </c>
    </row>
    <row r="71" spans="1:4" x14ac:dyDescent="0.3">
      <c r="B71" s="74" t="s">
        <v>746</v>
      </c>
      <c r="C71" s="74" t="s">
        <v>749</v>
      </c>
    </row>
  </sheetData>
  <sheetProtection password="C0B5" sheet="1" objects="1" scenarios="1" insertHyperlinks="0"/>
  <mergeCells count="7">
    <mergeCell ref="A7:C7"/>
    <mergeCell ref="A1:D1"/>
    <mergeCell ref="A3:D3"/>
    <mergeCell ref="A2:D2"/>
    <mergeCell ref="A4:D4"/>
    <mergeCell ref="A5:B5"/>
    <mergeCell ref="A6:B6"/>
  </mergeCells>
  <printOptions horizontalCentered="1"/>
  <pageMargins left="0.39370078740157483" right="0.39370078740157483" top="0.39370078740157483" bottom="0.39370078740157483" header="0.31496062992125984" footer="0.31496062992125984"/>
  <pageSetup scale="8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tabColor theme="7"/>
    <pageSetUpPr fitToPage="1"/>
  </sheetPr>
  <dimension ref="A1:H35"/>
  <sheetViews>
    <sheetView view="pageBreakPreview" topLeftCell="A25" zoomScaleNormal="100" zoomScaleSheetLayoutView="100" workbookViewId="0">
      <selection activeCell="F38" sqref="F38"/>
    </sheetView>
  </sheetViews>
  <sheetFormatPr baseColWidth="10" defaultColWidth="11.42578125" defaultRowHeight="16.5" x14ac:dyDescent="0.25"/>
  <cols>
    <col min="1" max="1" width="1.42578125" style="168" customWidth="1"/>
    <col min="2" max="2" width="32.28515625" style="168" customWidth="1"/>
    <col min="3" max="7" width="12.7109375" style="168" customWidth="1"/>
    <col min="8" max="8" width="63.85546875" style="168" customWidth="1"/>
    <col min="9" max="16384" width="11.42578125" style="168"/>
  </cols>
  <sheetData>
    <row r="1" spans="1:8" x14ac:dyDescent="0.25">
      <c r="A1" s="769" t="s">
        <v>161</v>
      </c>
      <c r="B1" s="769"/>
      <c r="C1" s="769"/>
      <c r="D1" s="769"/>
      <c r="E1" s="769"/>
      <c r="F1" s="769"/>
      <c r="G1" s="769"/>
    </row>
    <row r="2" spans="1:8" s="232" customFormat="1" ht="18" x14ac:dyDescent="0.25">
      <c r="A2" s="769" t="s">
        <v>127</v>
      </c>
      <c r="B2" s="769"/>
      <c r="C2" s="769"/>
      <c r="D2" s="769"/>
      <c r="E2" s="769"/>
      <c r="F2" s="769"/>
      <c r="G2" s="769"/>
      <c r="H2" s="656" t="s">
        <v>597</v>
      </c>
    </row>
    <row r="3" spans="1:8" s="232" customFormat="1" x14ac:dyDescent="0.25">
      <c r="A3" s="770" t="s">
        <v>607</v>
      </c>
      <c r="B3" s="770"/>
      <c r="C3" s="770"/>
      <c r="D3" s="770"/>
      <c r="E3" s="770"/>
      <c r="F3" s="770"/>
      <c r="G3" s="770"/>
    </row>
    <row r="4" spans="1:8" s="232" customFormat="1" x14ac:dyDescent="0.25">
      <c r="A4" s="770" t="s">
        <v>610</v>
      </c>
      <c r="B4" s="770"/>
      <c r="C4" s="770"/>
      <c r="D4" s="770"/>
      <c r="E4" s="770"/>
      <c r="F4" s="770"/>
      <c r="G4" s="770"/>
    </row>
    <row r="5" spans="1:8" s="234" customFormat="1" ht="17.25" thickBot="1" x14ac:dyDescent="0.3">
      <c r="A5" s="233"/>
      <c r="B5" s="233"/>
      <c r="C5" s="771" t="s">
        <v>118</v>
      </c>
      <c r="D5" s="771"/>
      <c r="E5" s="233"/>
      <c r="F5" s="77" t="s">
        <v>501</v>
      </c>
      <c r="G5" s="233" t="s">
        <v>734</v>
      </c>
    </row>
    <row r="6" spans="1:8" s="235" customFormat="1" ht="50.25" thickBot="1" x14ac:dyDescent="0.3">
      <c r="A6" s="767" t="s">
        <v>110</v>
      </c>
      <c r="B6" s="768"/>
      <c r="C6" s="241" t="s">
        <v>203</v>
      </c>
      <c r="D6" s="241" t="s">
        <v>200</v>
      </c>
      <c r="E6" s="241" t="s">
        <v>201</v>
      </c>
      <c r="F6" s="241" t="s">
        <v>204</v>
      </c>
      <c r="G6" s="242" t="s">
        <v>202</v>
      </c>
    </row>
    <row r="7" spans="1:8" ht="20.100000000000001" customHeight="1" x14ac:dyDescent="0.25">
      <c r="A7" s="236"/>
      <c r="B7" s="252"/>
      <c r="C7" s="243"/>
      <c r="D7" s="243"/>
      <c r="E7" s="243"/>
      <c r="F7" s="243"/>
      <c r="G7" s="244"/>
    </row>
    <row r="8" spans="1:8" ht="20.100000000000001" customHeight="1" x14ac:dyDescent="0.25">
      <c r="A8" s="237" t="s">
        <v>56</v>
      </c>
      <c r="B8" s="253"/>
      <c r="C8" s="245">
        <f>C10+C19</f>
        <v>31019869</v>
      </c>
      <c r="D8" s="245">
        <f t="shared" ref="D8:E8" si="0">D10+D19</f>
        <v>11176630</v>
      </c>
      <c r="E8" s="245">
        <f t="shared" si="0"/>
        <v>12003686</v>
      </c>
      <c r="F8" s="246">
        <f>C8+D8-E8</f>
        <v>30192813</v>
      </c>
      <c r="G8" s="247">
        <f>F8-C8</f>
        <v>-827056</v>
      </c>
      <c r="H8" s="657" t="str">
        <f>IF(F8-'ETCA-I-01'!B33&gt;0.9," ERROR!, NO CONCUERDA CON LO REPORTADO EN EL FORMATO ETCA-I-01 EN EL MISMO RUBRO","")</f>
        <v/>
      </c>
    </row>
    <row r="9" spans="1:8" ht="20.100000000000001" customHeight="1" x14ac:dyDescent="0.25">
      <c r="A9" s="238"/>
      <c r="B9" s="254"/>
      <c r="C9" s="248"/>
      <c r="D9" s="248"/>
      <c r="E9" s="248"/>
      <c r="F9" s="248"/>
      <c r="G9" s="249"/>
    </row>
    <row r="10" spans="1:8" ht="20.100000000000001" customHeight="1" x14ac:dyDescent="0.25">
      <c r="A10" s="238"/>
      <c r="B10" s="254" t="s">
        <v>58</v>
      </c>
      <c r="C10" s="245">
        <f>SUM(C11:C17)</f>
        <v>7649976</v>
      </c>
      <c r="D10" s="245">
        <f t="shared" ref="D10:E10" si="1">SUM(D11:D17)</f>
        <v>11176630</v>
      </c>
      <c r="E10" s="245">
        <f t="shared" si="1"/>
        <v>11875153</v>
      </c>
      <c r="F10" s="246">
        <f>C10+D10-E10</f>
        <v>6951453</v>
      </c>
      <c r="G10" s="247">
        <f>F10-C10</f>
        <v>-698523</v>
      </c>
      <c r="H10" s="657" t="str">
        <f>IF(F10-'ETCA-I-01'!B18&gt;0.9," ERROR!, NO CONCUERDA CON LO REPORTADO EN EL FORMATO ETCA-I-01 EN EL MISMO RUBRO","")</f>
        <v/>
      </c>
    </row>
    <row r="11" spans="1:8" ht="20.100000000000001" customHeight="1" x14ac:dyDescent="0.25">
      <c r="A11" s="239"/>
      <c r="B11" s="255" t="s">
        <v>60</v>
      </c>
      <c r="C11" s="248">
        <v>7645216</v>
      </c>
      <c r="D11" s="248">
        <v>8211626</v>
      </c>
      <c r="E11" s="248">
        <v>9019057</v>
      </c>
      <c r="F11" s="257">
        <f>C11+D11-E11</f>
        <v>6837785</v>
      </c>
      <c r="G11" s="258">
        <f>F11-C11</f>
        <v>-807431</v>
      </c>
    </row>
    <row r="12" spans="1:8" ht="20.100000000000001" customHeight="1" x14ac:dyDescent="0.25">
      <c r="A12" s="239"/>
      <c r="B12" s="255" t="s">
        <v>62</v>
      </c>
      <c r="C12" s="248">
        <v>4760</v>
      </c>
      <c r="D12" s="248">
        <v>2958044</v>
      </c>
      <c r="E12" s="248">
        <v>2849136</v>
      </c>
      <c r="F12" s="257">
        <f t="shared" ref="F12:F17" si="2">C12+D12-E12</f>
        <v>113668</v>
      </c>
      <c r="G12" s="258">
        <f t="shared" ref="G12:G17" si="3">F12-C12</f>
        <v>108908</v>
      </c>
    </row>
    <row r="13" spans="1:8" ht="20.100000000000001" customHeight="1" x14ac:dyDescent="0.25">
      <c r="A13" s="239"/>
      <c r="B13" s="255" t="s">
        <v>64</v>
      </c>
      <c r="C13" s="248"/>
      <c r="D13" s="248">
        <v>6960</v>
      </c>
      <c r="E13" s="248">
        <v>6960</v>
      </c>
      <c r="F13" s="257">
        <f t="shared" si="2"/>
        <v>0</v>
      </c>
      <c r="G13" s="258">
        <f t="shared" si="3"/>
        <v>0</v>
      </c>
    </row>
    <row r="14" spans="1:8" ht="20.100000000000001" customHeight="1" x14ac:dyDescent="0.25">
      <c r="A14" s="239"/>
      <c r="B14" s="255" t="s">
        <v>66</v>
      </c>
      <c r="C14" s="248"/>
      <c r="D14" s="248"/>
      <c r="E14" s="248"/>
      <c r="F14" s="257">
        <f t="shared" si="2"/>
        <v>0</v>
      </c>
      <c r="G14" s="258">
        <f t="shared" si="3"/>
        <v>0</v>
      </c>
    </row>
    <row r="15" spans="1:8" ht="20.100000000000001" customHeight="1" x14ac:dyDescent="0.25">
      <c r="A15" s="239"/>
      <c r="B15" s="255" t="s">
        <v>68</v>
      </c>
      <c r="C15" s="248"/>
      <c r="D15" s="248"/>
      <c r="E15" s="248"/>
      <c r="F15" s="257">
        <f t="shared" si="2"/>
        <v>0</v>
      </c>
      <c r="G15" s="258">
        <f t="shared" si="3"/>
        <v>0</v>
      </c>
    </row>
    <row r="16" spans="1:8" ht="25.5" x14ac:dyDescent="0.25">
      <c r="A16" s="239"/>
      <c r="B16" s="255" t="s">
        <v>70</v>
      </c>
      <c r="C16" s="248"/>
      <c r="D16" s="248"/>
      <c r="E16" s="248"/>
      <c r="F16" s="257">
        <f t="shared" si="2"/>
        <v>0</v>
      </c>
      <c r="G16" s="258">
        <f t="shared" si="3"/>
        <v>0</v>
      </c>
    </row>
    <row r="17" spans="1:8" ht="20.100000000000001" customHeight="1" x14ac:dyDescent="0.25">
      <c r="A17" s="239"/>
      <c r="B17" s="255" t="s">
        <v>72</v>
      </c>
      <c r="C17" s="248"/>
      <c r="D17" s="248"/>
      <c r="E17" s="248"/>
      <c r="F17" s="257">
        <f t="shared" si="2"/>
        <v>0</v>
      </c>
      <c r="G17" s="258">
        <f t="shared" si="3"/>
        <v>0</v>
      </c>
    </row>
    <row r="18" spans="1:8" ht="20.100000000000001" customHeight="1" x14ac:dyDescent="0.25">
      <c r="A18" s="238"/>
      <c r="B18" s="254"/>
      <c r="C18" s="248"/>
      <c r="D18" s="248"/>
      <c r="E18" s="248"/>
      <c r="F18" s="248"/>
      <c r="G18" s="249"/>
    </row>
    <row r="19" spans="1:8" ht="20.100000000000001" customHeight="1" x14ac:dyDescent="0.25">
      <c r="A19" s="238"/>
      <c r="B19" s="254" t="s">
        <v>75</v>
      </c>
      <c r="C19" s="245">
        <f>SUM(C20:C28)</f>
        <v>23369893</v>
      </c>
      <c r="D19" s="245">
        <f t="shared" ref="D19:E19" si="4">SUM(D20:D28)</f>
        <v>0</v>
      </c>
      <c r="E19" s="245">
        <f t="shared" si="4"/>
        <v>128533</v>
      </c>
      <c r="F19" s="246">
        <f>C19+D19-E19</f>
        <v>23241360</v>
      </c>
      <c r="G19" s="247">
        <f>F19-C19</f>
        <v>-128533</v>
      </c>
      <c r="H19" s="657" t="str">
        <f>IF(F19-'ETCA-I-01'!B31&gt;0.9," ERROR!, NO CONCUERDA CON LO REPORTADO EN EL FORMATO ETCA-I-01 EN EL MISMO RUBRO","")</f>
        <v/>
      </c>
    </row>
    <row r="20" spans="1:8" ht="20.100000000000001" customHeight="1" x14ac:dyDescent="0.25">
      <c r="A20" s="239"/>
      <c r="B20" s="255" t="s">
        <v>77</v>
      </c>
      <c r="C20" s="248"/>
      <c r="D20" s="248"/>
      <c r="E20" s="248"/>
      <c r="F20" s="257">
        <f>C20+D20-E20</f>
        <v>0</v>
      </c>
      <c r="G20" s="258">
        <f>F20-C20</f>
        <v>0</v>
      </c>
    </row>
    <row r="21" spans="1:8" ht="25.5" x14ac:dyDescent="0.25">
      <c r="A21" s="239"/>
      <c r="B21" s="255" t="s">
        <v>79</v>
      </c>
      <c r="C21" s="248"/>
      <c r="D21" s="248"/>
      <c r="E21" s="248"/>
      <c r="F21" s="257">
        <f t="shared" ref="F21:F26" si="5">C21+D21-E21</f>
        <v>0</v>
      </c>
      <c r="G21" s="258">
        <f t="shared" ref="G21:G26" si="6">F21-C21</f>
        <v>0</v>
      </c>
    </row>
    <row r="22" spans="1:8" ht="25.5" x14ac:dyDescent="0.25">
      <c r="A22" s="239"/>
      <c r="B22" s="255" t="s">
        <v>82</v>
      </c>
      <c r="C22" s="248">
        <v>21502500</v>
      </c>
      <c r="D22" s="248"/>
      <c r="E22" s="248"/>
      <c r="F22" s="257">
        <f t="shared" si="5"/>
        <v>21502500</v>
      </c>
      <c r="G22" s="258">
        <f t="shared" si="6"/>
        <v>0</v>
      </c>
    </row>
    <row r="23" spans="1:8" ht="20.100000000000001" customHeight="1" x14ac:dyDescent="0.25">
      <c r="A23" s="239"/>
      <c r="B23" s="255" t="s">
        <v>85</v>
      </c>
      <c r="C23" s="248">
        <v>2431792</v>
      </c>
      <c r="D23" s="248"/>
      <c r="E23" s="248"/>
      <c r="F23" s="257">
        <f t="shared" si="5"/>
        <v>2431792</v>
      </c>
      <c r="G23" s="258">
        <f t="shared" si="6"/>
        <v>0</v>
      </c>
    </row>
    <row r="24" spans="1:8" ht="20.100000000000001" customHeight="1" x14ac:dyDescent="0.25">
      <c r="A24" s="239"/>
      <c r="B24" s="255" t="s">
        <v>86</v>
      </c>
      <c r="C24" s="248"/>
      <c r="D24" s="248"/>
      <c r="E24" s="248"/>
      <c r="F24" s="257">
        <f t="shared" si="5"/>
        <v>0</v>
      </c>
      <c r="G24" s="258">
        <f t="shared" si="6"/>
        <v>0</v>
      </c>
    </row>
    <row r="25" spans="1:8" ht="25.5" x14ac:dyDescent="0.25">
      <c r="A25" s="239"/>
      <c r="B25" s="255" t="s">
        <v>88</v>
      </c>
      <c r="C25" s="248">
        <v>-564399</v>
      </c>
      <c r="D25" s="248"/>
      <c r="E25" s="248">
        <v>128533</v>
      </c>
      <c r="F25" s="257">
        <f t="shared" si="5"/>
        <v>-692932</v>
      </c>
      <c r="G25" s="258">
        <f t="shared" si="6"/>
        <v>-128533</v>
      </c>
    </row>
    <row r="26" spans="1:8" ht="20.100000000000001" customHeight="1" x14ac:dyDescent="0.25">
      <c r="A26" s="239"/>
      <c r="B26" s="255" t="s">
        <v>89</v>
      </c>
      <c r="C26" s="248"/>
      <c r="D26" s="248"/>
      <c r="E26" s="248"/>
      <c r="F26" s="257">
        <f t="shared" si="5"/>
        <v>0</v>
      </c>
      <c r="G26" s="258">
        <f t="shared" si="6"/>
        <v>0</v>
      </c>
    </row>
    <row r="27" spans="1:8" ht="25.5" x14ac:dyDescent="0.25">
      <c r="A27" s="239"/>
      <c r="B27" s="255" t="s">
        <v>91</v>
      </c>
      <c r="C27" s="248"/>
      <c r="D27" s="248"/>
      <c r="E27" s="248"/>
      <c r="F27" s="257">
        <f t="shared" ref="F27:F28" si="7">C27+D27-E27</f>
        <v>0</v>
      </c>
      <c r="G27" s="258">
        <f t="shared" ref="G27:G28" si="8">F27-C27</f>
        <v>0</v>
      </c>
    </row>
    <row r="28" spans="1:8" ht="20.100000000000001" customHeight="1" x14ac:dyDescent="0.25">
      <c r="A28" s="239"/>
      <c r="B28" s="255" t="s">
        <v>93</v>
      </c>
      <c r="C28" s="248"/>
      <c r="D28" s="248"/>
      <c r="E28" s="248"/>
      <c r="F28" s="257">
        <f t="shared" si="7"/>
        <v>0</v>
      </c>
      <c r="G28" s="258">
        <f t="shared" si="8"/>
        <v>0</v>
      </c>
    </row>
    <row r="29" spans="1:8" ht="20.100000000000001" customHeight="1" thickBot="1" x14ac:dyDescent="0.3">
      <c r="A29" s="240"/>
      <c r="B29" s="256"/>
      <c r="C29" s="250"/>
      <c r="D29" s="250"/>
      <c r="E29" s="250"/>
      <c r="F29" s="250"/>
      <c r="G29" s="251"/>
    </row>
    <row r="30" spans="1:8" x14ac:dyDescent="0.25">
      <c r="A30" s="168" t="s">
        <v>605</v>
      </c>
    </row>
    <row r="34" spans="2:5" x14ac:dyDescent="0.3">
      <c r="B34" s="74" t="s">
        <v>745</v>
      </c>
      <c r="E34" s="74" t="s">
        <v>747</v>
      </c>
    </row>
    <row r="35" spans="2:5" x14ac:dyDescent="0.3">
      <c r="B35" s="74" t="s">
        <v>746</v>
      </c>
      <c r="E35" s="74" t="s">
        <v>757</v>
      </c>
    </row>
  </sheetData>
  <sheetProtection algorithmName="SHA-512" hashValue="RPtjfIj2JieNzoa7yEDi/jIVES7GJYbRSn0PKo+/cvMfA2vgpiPwZ2YJQE+jadpU3MkHeWlXwu3TCo8SwobjIA==" saltValue="YWhYL0laHyBcHBM7tqxLBg==" spinCount="100000" sheet="1" objects="1" scenarios="1" insertHyperlinks="0"/>
  <mergeCells count="6">
    <mergeCell ref="A6:B6"/>
    <mergeCell ref="A1:G1"/>
    <mergeCell ref="A3:G3"/>
    <mergeCell ref="A2:G2"/>
    <mergeCell ref="A4:G4"/>
    <mergeCell ref="C5:D5"/>
  </mergeCells>
  <printOptions horizontalCentered="1"/>
  <pageMargins left="0.39370078740157483" right="0.39370078740157483" top="0.74803149606299213" bottom="0.74803149606299213" header="0.31496062992125984" footer="0.31496062992125984"/>
  <pageSetup scale="95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>
    <tabColor theme="7"/>
    <pageSetUpPr fitToPage="1"/>
  </sheetPr>
  <dimension ref="A1:G46"/>
  <sheetViews>
    <sheetView view="pageBreakPreview" topLeftCell="A34" zoomScaleNormal="100" zoomScaleSheetLayoutView="100" workbookViewId="0">
      <selection activeCell="F51" sqref="F51"/>
    </sheetView>
  </sheetViews>
  <sheetFormatPr baseColWidth="10" defaultColWidth="11.42578125" defaultRowHeight="16.5" x14ac:dyDescent="0.3"/>
  <cols>
    <col min="1" max="1" width="2.140625" style="137" customWidth="1"/>
    <col min="2" max="2" width="28.42578125" style="137" customWidth="1"/>
    <col min="3" max="6" width="16.7109375" style="137" customWidth="1"/>
    <col min="7" max="7" width="79" style="137" customWidth="1"/>
    <col min="8" max="16384" width="11.42578125" style="137"/>
  </cols>
  <sheetData>
    <row r="1" spans="1:7" s="168" customFormat="1" ht="18" x14ac:dyDescent="0.25">
      <c r="A1" s="769" t="s">
        <v>161</v>
      </c>
      <c r="B1" s="769"/>
      <c r="C1" s="769"/>
      <c r="D1" s="769"/>
      <c r="E1" s="769"/>
      <c r="F1" s="769"/>
      <c r="G1" s="655" t="s">
        <v>597</v>
      </c>
    </row>
    <row r="2" spans="1:7" s="232" customFormat="1" ht="15.75" x14ac:dyDescent="0.25">
      <c r="A2" s="769" t="s">
        <v>128</v>
      </c>
      <c r="B2" s="769"/>
      <c r="C2" s="769"/>
      <c r="D2" s="769"/>
      <c r="E2" s="769"/>
      <c r="F2" s="769"/>
    </row>
    <row r="3" spans="1:7" s="232" customFormat="1" x14ac:dyDescent="0.25">
      <c r="A3" s="770" t="s">
        <v>607</v>
      </c>
      <c r="B3" s="770"/>
      <c r="C3" s="770"/>
      <c r="D3" s="770"/>
      <c r="E3" s="770"/>
      <c r="F3" s="770"/>
    </row>
    <row r="4" spans="1:7" s="232" customFormat="1" x14ac:dyDescent="0.25">
      <c r="A4" s="770" t="s">
        <v>611</v>
      </c>
      <c r="B4" s="770"/>
      <c r="C4" s="770"/>
      <c r="D4" s="770"/>
      <c r="E4" s="770"/>
      <c r="F4" s="770"/>
    </row>
    <row r="5" spans="1:7" s="234" customFormat="1" ht="17.25" thickBot="1" x14ac:dyDescent="0.3">
      <c r="A5" s="233"/>
      <c r="B5" s="233"/>
      <c r="C5" s="771" t="s">
        <v>118</v>
      </c>
      <c r="D5" s="771"/>
      <c r="E5" s="77" t="s">
        <v>501</v>
      </c>
      <c r="F5" s="233" t="s">
        <v>735</v>
      </c>
    </row>
    <row r="6" spans="1:7" s="261" customFormat="1" ht="37.5" customHeight="1" thickBot="1" x14ac:dyDescent="0.35">
      <c r="A6" s="782" t="s">
        <v>129</v>
      </c>
      <c r="B6" s="783"/>
      <c r="C6" s="259" t="s">
        <v>130</v>
      </c>
      <c r="D6" s="259" t="s">
        <v>131</v>
      </c>
      <c r="E6" s="259" t="s">
        <v>132</v>
      </c>
      <c r="F6" s="260" t="s">
        <v>133</v>
      </c>
    </row>
    <row r="7" spans="1:7" x14ac:dyDescent="0.3">
      <c r="A7" s="774"/>
      <c r="B7" s="775"/>
      <c r="C7" s="262"/>
      <c r="D7" s="262"/>
      <c r="E7" s="263"/>
      <c r="F7" s="264"/>
    </row>
    <row r="8" spans="1:7" x14ac:dyDescent="0.3">
      <c r="A8" s="778" t="s">
        <v>134</v>
      </c>
      <c r="B8" s="779"/>
      <c r="C8" s="265"/>
      <c r="D8" s="265"/>
      <c r="E8" s="265"/>
      <c r="F8" s="266"/>
    </row>
    <row r="9" spans="1:7" x14ac:dyDescent="0.3">
      <c r="A9" s="780" t="s">
        <v>135</v>
      </c>
      <c r="B9" s="781"/>
      <c r="C9" s="265"/>
      <c r="D9" s="265"/>
      <c r="E9" s="265"/>
      <c r="F9" s="266"/>
    </row>
    <row r="10" spans="1:7" x14ac:dyDescent="0.3">
      <c r="A10" s="776" t="s">
        <v>136</v>
      </c>
      <c r="B10" s="777"/>
      <c r="C10" s="267"/>
      <c r="D10" s="267"/>
      <c r="E10" s="282">
        <f t="shared" ref="E10:F10" si="0">SUM(E11:E13)</f>
        <v>0</v>
      </c>
      <c r="F10" s="283">
        <f t="shared" si="0"/>
        <v>0</v>
      </c>
    </row>
    <row r="11" spans="1:7" x14ac:dyDescent="0.3">
      <c r="A11" s="269"/>
      <c r="B11" s="270" t="s">
        <v>137</v>
      </c>
      <c r="C11" s="267"/>
      <c r="D11" s="267"/>
      <c r="E11" s="267">
        <v>0</v>
      </c>
      <c r="F11" s="268">
        <v>0</v>
      </c>
    </row>
    <row r="12" spans="1:7" x14ac:dyDescent="0.3">
      <c r="A12" s="271"/>
      <c r="B12" s="270" t="s">
        <v>138</v>
      </c>
      <c r="C12" s="272"/>
      <c r="D12" s="272"/>
      <c r="E12" s="272"/>
      <c r="F12" s="273"/>
    </row>
    <row r="13" spans="1:7" x14ac:dyDescent="0.3">
      <c r="A13" s="271"/>
      <c r="B13" s="270" t="s">
        <v>139</v>
      </c>
      <c r="C13" s="272"/>
      <c r="D13" s="272"/>
      <c r="E13" s="272"/>
      <c r="F13" s="273"/>
    </row>
    <row r="14" spans="1:7" x14ac:dyDescent="0.3">
      <c r="A14" s="271"/>
      <c r="B14" s="274"/>
      <c r="C14" s="272"/>
      <c r="D14" s="272"/>
      <c r="E14" s="272"/>
      <c r="F14" s="273"/>
    </row>
    <row r="15" spans="1:7" x14ac:dyDescent="0.3">
      <c r="A15" s="776" t="s">
        <v>140</v>
      </c>
      <c r="B15" s="777"/>
      <c r="C15" s="267"/>
      <c r="D15" s="267"/>
      <c r="E15" s="282">
        <f t="shared" ref="E15:F15" si="1">SUM(E16:E19)</f>
        <v>0</v>
      </c>
      <c r="F15" s="283">
        <f t="shared" si="1"/>
        <v>0</v>
      </c>
    </row>
    <row r="16" spans="1:7" x14ac:dyDescent="0.3">
      <c r="A16" s="271"/>
      <c r="B16" s="270" t="s">
        <v>141</v>
      </c>
      <c r="C16" s="272"/>
      <c r="D16" s="272"/>
      <c r="E16" s="272"/>
      <c r="F16" s="273"/>
    </row>
    <row r="17" spans="1:7" x14ac:dyDescent="0.3">
      <c r="A17" s="269"/>
      <c r="B17" s="270" t="s">
        <v>142</v>
      </c>
      <c r="C17" s="272"/>
      <c r="D17" s="272"/>
      <c r="E17" s="272"/>
      <c r="F17" s="273"/>
    </row>
    <row r="18" spans="1:7" x14ac:dyDescent="0.3">
      <c r="A18" s="269"/>
      <c r="B18" s="270" t="s">
        <v>138</v>
      </c>
      <c r="C18" s="267"/>
      <c r="D18" s="267"/>
      <c r="E18" s="267"/>
      <c r="F18" s="268"/>
    </row>
    <row r="19" spans="1:7" x14ac:dyDescent="0.3">
      <c r="A19" s="271"/>
      <c r="B19" s="270" t="s">
        <v>139</v>
      </c>
      <c r="C19" s="272"/>
      <c r="D19" s="272"/>
      <c r="E19" s="272"/>
      <c r="F19" s="273"/>
    </row>
    <row r="20" spans="1:7" x14ac:dyDescent="0.3">
      <c r="A20" s="269"/>
      <c r="B20" s="275"/>
      <c r="C20" s="267"/>
      <c r="D20" s="267"/>
      <c r="E20" s="267"/>
      <c r="F20" s="268"/>
    </row>
    <row r="21" spans="1:7" x14ac:dyDescent="0.3">
      <c r="A21" s="276"/>
      <c r="B21" s="277" t="s">
        <v>143</v>
      </c>
      <c r="C21" s="265"/>
      <c r="D21" s="265"/>
      <c r="E21" s="284">
        <f>E10+E15</f>
        <v>0</v>
      </c>
      <c r="F21" s="285">
        <f>F10+F15</f>
        <v>0</v>
      </c>
      <c r="G21" s="513"/>
    </row>
    <row r="22" spans="1:7" x14ac:dyDescent="0.3">
      <c r="A22" s="276"/>
      <c r="B22" s="277"/>
      <c r="C22" s="278"/>
      <c r="D22" s="278"/>
      <c r="E22" s="278"/>
      <c r="F22" s="279"/>
    </row>
    <row r="23" spans="1:7" x14ac:dyDescent="0.3">
      <c r="A23" s="780" t="s">
        <v>144</v>
      </c>
      <c r="B23" s="781"/>
      <c r="C23" s="265"/>
      <c r="D23" s="265"/>
      <c r="E23" s="265"/>
      <c r="F23" s="266"/>
    </row>
    <row r="24" spans="1:7" x14ac:dyDescent="0.3">
      <c r="A24" s="776" t="s">
        <v>136</v>
      </c>
      <c r="B24" s="777"/>
      <c r="C24" s="267"/>
      <c r="D24" s="267"/>
      <c r="E24" s="282">
        <f t="shared" ref="E24" si="2">SUM(E25:E27)</f>
        <v>0</v>
      </c>
      <c r="F24" s="283">
        <f t="shared" ref="F24" si="3">SUM(F25:F27)</f>
        <v>0</v>
      </c>
    </row>
    <row r="25" spans="1:7" x14ac:dyDescent="0.3">
      <c r="A25" s="269"/>
      <c r="B25" s="270" t="s">
        <v>137</v>
      </c>
      <c r="C25" s="267"/>
      <c r="D25" s="267"/>
      <c r="E25" s="267"/>
      <c r="F25" s="268"/>
    </row>
    <row r="26" spans="1:7" x14ac:dyDescent="0.3">
      <c r="A26" s="271"/>
      <c r="B26" s="270" t="s">
        <v>138</v>
      </c>
      <c r="C26" s="272"/>
      <c r="D26" s="272"/>
      <c r="E26" s="272"/>
      <c r="F26" s="273"/>
    </row>
    <row r="27" spans="1:7" x14ac:dyDescent="0.3">
      <c r="A27" s="271"/>
      <c r="B27" s="270" t="s">
        <v>139</v>
      </c>
      <c r="C27" s="272"/>
      <c r="D27" s="272"/>
      <c r="E27" s="272"/>
      <c r="F27" s="273"/>
    </row>
    <row r="28" spans="1:7" x14ac:dyDescent="0.3">
      <c r="A28" s="271"/>
      <c r="B28" s="274"/>
      <c r="C28" s="272"/>
      <c r="D28" s="272"/>
      <c r="E28" s="272"/>
      <c r="F28" s="273"/>
    </row>
    <row r="29" spans="1:7" x14ac:dyDescent="0.3">
      <c r="A29" s="776" t="s">
        <v>140</v>
      </c>
      <c r="B29" s="777"/>
      <c r="C29" s="267"/>
      <c r="D29" s="267"/>
      <c r="E29" s="282">
        <f t="shared" ref="E29" si="4">SUM(E30:E33)</f>
        <v>0</v>
      </c>
      <c r="F29" s="283">
        <f t="shared" ref="F29" si="5">SUM(F30:F33)</f>
        <v>0</v>
      </c>
    </row>
    <row r="30" spans="1:7" x14ac:dyDescent="0.3">
      <c r="A30" s="271"/>
      <c r="B30" s="270" t="s">
        <v>141</v>
      </c>
      <c r="C30" s="272"/>
      <c r="D30" s="272"/>
      <c r="E30" s="272"/>
      <c r="F30" s="273"/>
    </row>
    <row r="31" spans="1:7" x14ac:dyDescent="0.3">
      <c r="A31" s="269"/>
      <c r="B31" s="270" t="s">
        <v>142</v>
      </c>
      <c r="C31" s="272"/>
      <c r="D31" s="272"/>
      <c r="E31" s="272"/>
      <c r="F31" s="273"/>
    </row>
    <row r="32" spans="1:7" x14ac:dyDescent="0.3">
      <c r="A32" s="269"/>
      <c r="B32" s="270" t="s">
        <v>138</v>
      </c>
      <c r="C32" s="267"/>
      <c r="D32" s="267"/>
      <c r="E32" s="267" t="s">
        <v>602</v>
      </c>
      <c r="F32" s="268"/>
    </row>
    <row r="33" spans="1:7" x14ac:dyDescent="0.3">
      <c r="A33" s="271"/>
      <c r="B33" s="270" t="s">
        <v>139</v>
      </c>
      <c r="C33" s="272"/>
      <c r="D33" s="272"/>
      <c r="E33" s="272"/>
      <c r="F33" s="273"/>
    </row>
    <row r="34" spans="1:7" x14ac:dyDescent="0.3">
      <c r="A34" s="269"/>
      <c r="B34" s="275"/>
      <c r="C34" s="267"/>
      <c r="D34" s="267"/>
      <c r="E34" s="267"/>
      <c r="F34" s="268"/>
    </row>
    <row r="35" spans="1:7" x14ac:dyDescent="0.3">
      <c r="A35" s="276"/>
      <c r="B35" s="277" t="s">
        <v>145</v>
      </c>
      <c r="C35" s="265"/>
      <c r="D35" s="265"/>
      <c r="E35" s="284">
        <f>E24+E29</f>
        <v>0</v>
      </c>
      <c r="F35" s="285">
        <f>F24+F29</f>
        <v>0</v>
      </c>
      <c r="G35" s="513"/>
    </row>
    <row r="36" spans="1:7" x14ac:dyDescent="0.3">
      <c r="A36" s="271"/>
      <c r="B36" s="274"/>
      <c r="C36" s="272"/>
      <c r="D36" s="272"/>
      <c r="E36" s="272"/>
      <c r="F36" s="273"/>
    </row>
    <row r="37" spans="1:7" x14ac:dyDescent="0.3">
      <c r="A37" s="271"/>
      <c r="B37" s="270" t="s">
        <v>146</v>
      </c>
      <c r="C37" s="272" t="s">
        <v>612</v>
      </c>
      <c r="D37" s="272" t="s">
        <v>613</v>
      </c>
      <c r="E37" s="272">
        <v>340213</v>
      </c>
      <c r="F37" s="273">
        <v>136321</v>
      </c>
    </row>
    <row r="38" spans="1:7" x14ac:dyDescent="0.3">
      <c r="A38" s="271"/>
      <c r="B38" s="274"/>
      <c r="C38" s="272"/>
      <c r="D38" s="272"/>
      <c r="E38" s="272"/>
      <c r="F38" s="273"/>
    </row>
    <row r="39" spans="1:7" x14ac:dyDescent="0.3">
      <c r="A39" s="269"/>
      <c r="B39" s="275" t="s">
        <v>147</v>
      </c>
      <c r="C39" s="265"/>
      <c r="D39" s="265"/>
      <c r="E39" s="284">
        <f t="shared" ref="E39:F39" si="6">E37+E35+E21</f>
        <v>340213</v>
      </c>
      <c r="F39" s="285">
        <f t="shared" si="6"/>
        <v>136321</v>
      </c>
      <c r="G39" s="513" t="str">
        <f>IF(F39-'ETCA-I-01'!E33&gt;0.9,"ERROR!!!!!, NO COINCIDE CON LO REPORTADO EN EL ETCA-I-01 EN EL MISMO RUBRO","")</f>
        <v/>
      </c>
    </row>
    <row r="40" spans="1:7" ht="5.25" customHeight="1" thickBot="1" x14ac:dyDescent="0.35">
      <c r="A40" s="772"/>
      <c r="B40" s="773"/>
      <c r="C40" s="280"/>
      <c r="D40" s="280"/>
      <c r="E40" s="280"/>
      <c r="F40" s="281"/>
    </row>
    <row r="41" spans="1:7" x14ac:dyDescent="0.3">
      <c r="A41" s="137" t="s">
        <v>605</v>
      </c>
    </row>
    <row r="45" spans="1:7" x14ac:dyDescent="0.3">
      <c r="B45" s="74" t="s">
        <v>745</v>
      </c>
      <c r="E45" s="74" t="s">
        <v>747</v>
      </c>
    </row>
    <row r="46" spans="1:7" x14ac:dyDescent="0.3">
      <c r="B46" s="74" t="s">
        <v>746</v>
      </c>
      <c r="E46" s="74" t="s">
        <v>757</v>
      </c>
    </row>
  </sheetData>
  <sheetProtection password="C0B5" sheet="1" objects="1" scenarios="1" insertHyperlinks="0"/>
  <mergeCells count="15">
    <mergeCell ref="A6:B6"/>
    <mergeCell ref="A1:F1"/>
    <mergeCell ref="A3:F3"/>
    <mergeCell ref="A2:F2"/>
    <mergeCell ref="A4:F4"/>
    <mergeCell ref="C5:D5"/>
    <mergeCell ref="A40:B40"/>
    <mergeCell ref="A7:B7"/>
    <mergeCell ref="A15:B15"/>
    <mergeCell ref="A10:B10"/>
    <mergeCell ref="A8:B8"/>
    <mergeCell ref="A9:B9"/>
    <mergeCell ref="A23:B23"/>
    <mergeCell ref="A29:B29"/>
    <mergeCell ref="A24:B24"/>
  </mergeCells>
  <printOptions horizontalCentered="1"/>
  <pageMargins left="0.39370078740157483" right="0.39370078740157483" top="0.74803149606299213" bottom="0.74803149606299213" header="0.31496062992125984" footer="0.31496062992125984"/>
  <pageSetup scale="8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7"/>
  </sheetPr>
  <dimension ref="A1:I46"/>
  <sheetViews>
    <sheetView view="pageBreakPreview" topLeftCell="A10" zoomScale="60" zoomScaleNormal="100" workbookViewId="0">
      <selection activeCell="F47" sqref="F47"/>
    </sheetView>
  </sheetViews>
  <sheetFormatPr baseColWidth="10" defaultColWidth="11.42578125" defaultRowHeight="16.5" x14ac:dyDescent="0.3"/>
  <cols>
    <col min="1" max="1" width="18.85546875" style="3" customWidth="1"/>
    <col min="2" max="7" width="11.42578125" style="3"/>
    <col min="8" max="8" width="12.140625" style="3" customWidth="1"/>
    <col min="9" max="9" width="14.28515625" style="3" customWidth="1"/>
    <col min="10" max="16384" width="11.42578125" style="3"/>
  </cols>
  <sheetData>
    <row r="1" spans="1:9" x14ac:dyDescent="0.3">
      <c r="A1" s="793" t="s">
        <v>161</v>
      </c>
      <c r="B1" s="793"/>
      <c r="C1" s="793"/>
      <c r="D1" s="793"/>
      <c r="E1" s="793"/>
      <c r="F1" s="793"/>
      <c r="G1" s="793"/>
      <c r="H1" s="793"/>
      <c r="I1" s="793"/>
    </row>
    <row r="2" spans="1:9" x14ac:dyDescent="0.3">
      <c r="A2" s="795" t="s">
        <v>186</v>
      </c>
      <c r="B2" s="795"/>
      <c r="C2" s="795"/>
      <c r="D2" s="795"/>
      <c r="E2" s="795"/>
      <c r="F2" s="795"/>
      <c r="G2" s="795"/>
      <c r="H2" s="795"/>
      <c r="I2" s="795"/>
    </row>
    <row r="3" spans="1:9" x14ac:dyDescent="0.3">
      <c r="A3" s="794" t="s">
        <v>607</v>
      </c>
      <c r="B3" s="794"/>
      <c r="C3" s="794"/>
      <c r="D3" s="794"/>
      <c r="E3" s="794"/>
      <c r="F3" s="794"/>
      <c r="G3" s="794"/>
      <c r="H3" s="794"/>
      <c r="I3" s="794"/>
    </row>
    <row r="4" spans="1:9" x14ac:dyDescent="0.3">
      <c r="A4" s="794" t="s">
        <v>608</v>
      </c>
      <c r="B4" s="794"/>
      <c r="C4" s="794"/>
      <c r="D4" s="794"/>
      <c r="E4" s="794"/>
      <c r="F4" s="794"/>
      <c r="G4" s="794"/>
      <c r="H4" s="794"/>
      <c r="I4" s="794"/>
    </row>
    <row r="5" spans="1:9" ht="18" customHeight="1" thickBot="1" x14ac:dyDescent="0.35">
      <c r="A5" s="5"/>
      <c r="B5" s="796" t="s">
        <v>506</v>
      </c>
      <c r="C5" s="796"/>
      <c r="D5" s="796"/>
      <c r="E5" s="796"/>
      <c r="F5" s="796"/>
      <c r="G5" s="796"/>
      <c r="H5" s="488" t="s">
        <v>736</v>
      </c>
      <c r="I5" s="5"/>
    </row>
    <row r="6" spans="1:9" x14ac:dyDescent="0.3">
      <c r="A6" s="8"/>
      <c r="B6" s="9"/>
      <c r="C6" s="9"/>
      <c r="D6" s="9"/>
      <c r="E6" s="9"/>
      <c r="F6" s="9"/>
      <c r="G6" s="9"/>
      <c r="H6" s="9"/>
      <c r="I6" s="10"/>
    </row>
    <row r="7" spans="1:9" x14ac:dyDescent="0.3">
      <c r="A7" s="11"/>
      <c r="B7" s="12"/>
      <c r="C7" s="12"/>
      <c r="D7" s="12"/>
      <c r="E7" s="12"/>
      <c r="F7" s="12"/>
      <c r="G7" s="12"/>
      <c r="H7" s="12"/>
      <c r="I7" s="13"/>
    </row>
    <row r="8" spans="1:9" x14ac:dyDescent="0.3">
      <c r="A8" s="14" t="s">
        <v>299</v>
      </c>
      <c r="B8" s="12"/>
      <c r="C8" s="12"/>
      <c r="D8" s="12"/>
      <c r="E8" s="12"/>
      <c r="F8" s="12"/>
      <c r="G8" s="12"/>
      <c r="H8" s="12"/>
      <c r="I8" s="13"/>
    </row>
    <row r="9" spans="1:9" x14ac:dyDescent="0.3">
      <c r="A9" s="14"/>
      <c r="B9" s="12"/>
      <c r="C9" s="12"/>
      <c r="D9" s="12"/>
      <c r="E9" s="12"/>
      <c r="F9" s="12"/>
      <c r="G9" s="12"/>
      <c r="H9" s="12"/>
      <c r="I9" s="13"/>
    </row>
    <row r="10" spans="1:9" x14ac:dyDescent="0.3">
      <c r="A10" s="14"/>
      <c r="B10" s="12"/>
      <c r="C10" s="12" t="s">
        <v>733</v>
      </c>
      <c r="D10" s="12"/>
      <c r="E10" s="12"/>
      <c r="F10" s="12"/>
      <c r="G10" s="12"/>
      <c r="H10" s="12"/>
      <c r="I10" s="13"/>
    </row>
    <row r="11" spans="1:9" x14ac:dyDescent="0.3">
      <c r="A11" s="14"/>
      <c r="B11" s="12"/>
      <c r="C11" s="12"/>
      <c r="D11" s="12"/>
      <c r="E11" s="12"/>
      <c r="F11" s="12"/>
      <c r="G11" s="12"/>
      <c r="H11" s="12"/>
      <c r="I11" s="13"/>
    </row>
    <row r="12" spans="1:9" x14ac:dyDescent="0.3">
      <c r="A12" s="14"/>
      <c r="B12" s="12"/>
      <c r="C12" s="12"/>
      <c r="D12" s="12"/>
      <c r="E12" s="12"/>
      <c r="F12" s="12"/>
      <c r="G12" s="12"/>
      <c r="H12" s="12"/>
      <c r="I12" s="13"/>
    </row>
    <row r="13" spans="1:9" ht="15.75" customHeight="1" x14ac:dyDescent="0.3">
      <c r="A13" s="11"/>
      <c r="B13" s="12"/>
      <c r="C13" s="15"/>
      <c r="D13" s="15"/>
      <c r="E13" s="15"/>
      <c r="F13" s="15"/>
      <c r="G13" s="15"/>
      <c r="H13" s="15"/>
      <c r="I13" s="13"/>
    </row>
    <row r="14" spans="1:9" ht="15" customHeight="1" thickBot="1" x14ac:dyDescent="0.35">
      <c r="A14" s="16"/>
      <c r="B14" s="1"/>
      <c r="C14" s="17"/>
      <c r="D14" s="17"/>
      <c r="E14" s="17"/>
      <c r="F14" s="17"/>
      <c r="G14" s="17"/>
      <c r="H14" s="17"/>
      <c r="I14" s="2"/>
    </row>
    <row r="15" spans="1:9" ht="15" customHeight="1" thickBot="1" x14ac:dyDescent="0.35">
      <c r="A15" s="11"/>
      <c r="B15" s="12"/>
      <c r="C15" s="15"/>
      <c r="D15" s="15"/>
      <c r="E15" s="15"/>
      <c r="F15" s="15"/>
      <c r="G15" s="15"/>
      <c r="H15" s="15"/>
      <c r="I15" s="13"/>
    </row>
    <row r="16" spans="1:9" ht="15" customHeight="1" x14ac:dyDescent="0.3">
      <c r="A16" s="11"/>
      <c r="B16" s="12"/>
      <c r="C16" s="784" t="s">
        <v>296</v>
      </c>
      <c r="D16" s="785"/>
      <c r="E16" s="785"/>
      <c r="F16" s="785"/>
      <c r="G16" s="785"/>
      <c r="H16" s="786"/>
      <c r="I16" s="13"/>
    </row>
    <row r="17" spans="1:9" ht="15" customHeight="1" x14ac:dyDescent="0.3">
      <c r="A17" s="11"/>
      <c r="B17" s="12"/>
      <c r="C17" s="787"/>
      <c r="D17" s="788"/>
      <c r="E17" s="788"/>
      <c r="F17" s="788"/>
      <c r="G17" s="788"/>
      <c r="H17" s="789"/>
      <c r="I17" s="13"/>
    </row>
    <row r="18" spans="1:9" ht="15" customHeight="1" x14ac:dyDescent="0.3">
      <c r="A18" s="11"/>
      <c r="B18" s="12"/>
      <c r="C18" s="787"/>
      <c r="D18" s="788"/>
      <c r="E18" s="788"/>
      <c r="F18" s="788"/>
      <c r="G18" s="788"/>
      <c r="H18" s="789"/>
      <c r="I18" s="13"/>
    </row>
    <row r="19" spans="1:9" ht="15" customHeight="1" x14ac:dyDescent="0.3">
      <c r="A19" s="14" t="s">
        <v>298</v>
      </c>
      <c r="B19" s="12"/>
      <c r="C19" s="787"/>
      <c r="D19" s="788"/>
      <c r="E19" s="788"/>
      <c r="F19" s="788"/>
      <c r="G19" s="788"/>
      <c r="H19" s="789"/>
      <c r="I19" s="13"/>
    </row>
    <row r="20" spans="1:9" ht="15" customHeight="1" x14ac:dyDescent="0.3">
      <c r="A20" s="11"/>
      <c r="B20" s="12"/>
      <c r="C20" s="787"/>
      <c r="D20" s="788"/>
      <c r="E20" s="788"/>
      <c r="F20" s="788"/>
      <c r="G20" s="788"/>
      <c r="H20" s="789"/>
      <c r="I20" s="13"/>
    </row>
    <row r="21" spans="1:9" ht="15" customHeight="1" x14ac:dyDescent="0.3">
      <c r="A21" s="11"/>
      <c r="B21" s="12"/>
      <c r="C21" s="787"/>
      <c r="D21" s="788"/>
      <c r="E21" s="788"/>
      <c r="F21" s="788"/>
      <c r="G21" s="788"/>
      <c r="H21" s="789"/>
      <c r="I21" s="13"/>
    </row>
    <row r="22" spans="1:9" ht="15" customHeight="1" x14ac:dyDescent="0.3">
      <c r="A22" s="11"/>
      <c r="B22" s="12"/>
      <c r="C22" s="787"/>
      <c r="D22" s="788"/>
      <c r="E22" s="788"/>
      <c r="F22" s="788"/>
      <c r="G22" s="788"/>
      <c r="H22" s="789"/>
      <c r="I22" s="13"/>
    </row>
    <row r="23" spans="1:9" ht="15" customHeight="1" x14ac:dyDescent="0.3">
      <c r="A23" s="11"/>
      <c r="B23" s="12"/>
      <c r="C23" s="787"/>
      <c r="D23" s="788"/>
      <c r="E23" s="788"/>
      <c r="F23" s="788"/>
      <c r="G23" s="788"/>
      <c r="H23" s="789"/>
      <c r="I23" s="13"/>
    </row>
    <row r="24" spans="1:9" ht="15" customHeight="1" x14ac:dyDescent="0.3">
      <c r="A24" s="11"/>
      <c r="B24" s="12"/>
      <c r="C24" s="787"/>
      <c r="D24" s="788"/>
      <c r="E24" s="788"/>
      <c r="F24" s="788"/>
      <c r="G24" s="788"/>
      <c r="H24" s="789"/>
      <c r="I24" s="13"/>
    </row>
    <row r="25" spans="1:9" ht="15" customHeight="1" x14ac:dyDescent="0.3">
      <c r="A25" s="11"/>
      <c r="B25" s="12"/>
      <c r="C25" s="787"/>
      <c r="D25" s="788"/>
      <c r="E25" s="788"/>
      <c r="F25" s="788"/>
      <c r="G25" s="788"/>
      <c r="H25" s="789"/>
      <c r="I25" s="13"/>
    </row>
    <row r="26" spans="1:9" ht="15" customHeight="1" x14ac:dyDescent="0.3">
      <c r="A26" s="11"/>
      <c r="B26" s="12"/>
      <c r="C26" s="787"/>
      <c r="D26" s="788"/>
      <c r="E26" s="788"/>
      <c r="F26" s="788"/>
      <c r="G26" s="788"/>
      <c r="H26" s="789"/>
      <c r="I26" s="13"/>
    </row>
    <row r="27" spans="1:9" ht="14.25" customHeight="1" x14ac:dyDescent="0.3">
      <c r="A27" s="11"/>
      <c r="B27" s="12"/>
      <c r="C27" s="787"/>
      <c r="D27" s="788"/>
      <c r="E27" s="788"/>
      <c r="F27" s="788"/>
      <c r="G27" s="788"/>
      <c r="H27" s="789"/>
      <c r="I27" s="13"/>
    </row>
    <row r="28" spans="1:9" ht="15.75" customHeight="1" x14ac:dyDescent="0.3">
      <c r="A28" s="11"/>
      <c r="B28" s="12"/>
      <c r="C28" s="787"/>
      <c r="D28" s="788"/>
      <c r="E28" s="788"/>
      <c r="F28" s="788"/>
      <c r="G28" s="788"/>
      <c r="H28" s="789"/>
      <c r="I28" s="13"/>
    </row>
    <row r="29" spans="1:9" x14ac:dyDescent="0.3">
      <c r="A29" s="11"/>
      <c r="B29" s="12"/>
      <c r="C29" s="787"/>
      <c r="D29" s="788"/>
      <c r="E29" s="788"/>
      <c r="F29" s="788"/>
      <c r="G29" s="788"/>
      <c r="H29" s="789"/>
      <c r="I29" s="13"/>
    </row>
    <row r="30" spans="1:9" ht="17.25" thickBot="1" x14ac:dyDescent="0.35">
      <c r="A30" s="11"/>
      <c r="B30" s="12"/>
      <c r="C30" s="790"/>
      <c r="D30" s="791"/>
      <c r="E30" s="791"/>
      <c r="F30" s="791"/>
      <c r="G30" s="791"/>
      <c r="H30" s="792"/>
      <c r="I30" s="13"/>
    </row>
    <row r="31" spans="1:9" ht="17.25" thickBot="1" x14ac:dyDescent="0.35">
      <c r="A31" s="16"/>
      <c r="B31" s="1"/>
      <c r="C31" s="1"/>
      <c r="D31" s="1"/>
      <c r="E31" s="1"/>
      <c r="F31" s="1"/>
      <c r="G31" s="1"/>
      <c r="H31" s="1"/>
      <c r="I31" s="2"/>
    </row>
    <row r="32" spans="1:9" x14ac:dyDescent="0.3">
      <c r="A32" s="11"/>
      <c r="B32" s="12"/>
      <c r="C32" s="12"/>
      <c r="D32" s="12"/>
      <c r="E32" s="12"/>
      <c r="F32" s="12"/>
      <c r="G32" s="12"/>
      <c r="H32" s="12"/>
      <c r="I32" s="13"/>
    </row>
    <row r="33" spans="1:9" x14ac:dyDescent="0.3">
      <c r="A33" s="14" t="s">
        <v>297</v>
      </c>
      <c r="B33" s="12"/>
      <c r="C33" s="12"/>
      <c r="D33" s="12"/>
      <c r="E33" s="12"/>
      <c r="F33" s="12"/>
      <c r="G33" s="12"/>
      <c r="H33" s="12"/>
      <c r="I33" s="13"/>
    </row>
    <row r="34" spans="1:9" x14ac:dyDescent="0.3">
      <c r="A34" s="11"/>
      <c r="B34" s="12"/>
      <c r="C34" s="12"/>
      <c r="D34" s="12"/>
      <c r="E34" s="12"/>
      <c r="F34" s="12"/>
      <c r="G34" s="12"/>
      <c r="H34" s="12"/>
      <c r="I34" s="13"/>
    </row>
    <row r="35" spans="1:9" x14ac:dyDescent="0.3">
      <c r="A35" s="11"/>
      <c r="B35" s="12"/>
      <c r="C35" s="12"/>
      <c r="D35" s="12"/>
      <c r="E35" s="12"/>
      <c r="F35" s="12"/>
      <c r="G35" s="12"/>
      <c r="H35" s="12"/>
      <c r="I35" s="13"/>
    </row>
    <row r="36" spans="1:9" x14ac:dyDescent="0.3">
      <c r="A36" s="11"/>
      <c r="B36" s="12"/>
      <c r="C36" s="12"/>
      <c r="D36" s="12"/>
      <c r="E36" s="12"/>
      <c r="F36" s="12"/>
      <c r="G36" s="12"/>
      <c r="H36" s="12"/>
      <c r="I36" s="13"/>
    </row>
    <row r="37" spans="1:9" x14ac:dyDescent="0.3">
      <c r="A37" s="11"/>
      <c r="B37" s="12"/>
      <c r="C37" s="12"/>
      <c r="D37" s="12"/>
      <c r="E37" s="12"/>
      <c r="F37" s="12"/>
      <c r="G37" s="12"/>
      <c r="H37" s="12"/>
      <c r="I37" s="13"/>
    </row>
    <row r="38" spans="1:9" x14ac:dyDescent="0.3">
      <c r="A38" s="11"/>
      <c r="B38" s="12"/>
      <c r="C38" s="12"/>
      <c r="D38" s="12"/>
      <c r="E38" s="12"/>
      <c r="F38" s="12"/>
      <c r="G38" s="12"/>
      <c r="H38" s="12"/>
      <c r="I38" s="13"/>
    </row>
    <row r="39" spans="1:9" x14ac:dyDescent="0.3">
      <c r="A39" s="11"/>
      <c r="B39" s="12"/>
      <c r="C39" s="12"/>
      <c r="D39" s="12"/>
      <c r="E39" s="12"/>
      <c r="F39" s="12"/>
      <c r="G39" s="12"/>
      <c r="H39" s="12"/>
      <c r="I39" s="13"/>
    </row>
    <row r="40" spans="1:9" x14ac:dyDescent="0.3">
      <c r="A40" s="11"/>
      <c r="B40" s="12"/>
      <c r="C40" s="12"/>
      <c r="D40" s="12"/>
      <c r="E40" s="12"/>
      <c r="F40" s="12"/>
      <c r="G40" s="12"/>
      <c r="H40" s="12"/>
      <c r="I40" s="13"/>
    </row>
    <row r="41" spans="1:9" ht="17.25" thickBot="1" x14ac:dyDescent="0.35">
      <c r="A41" s="16"/>
      <c r="B41" s="1"/>
      <c r="C41" s="1"/>
      <c r="D41" s="1"/>
      <c r="E41" s="1"/>
      <c r="F41" s="1"/>
      <c r="G41" s="1"/>
      <c r="H41" s="1"/>
      <c r="I41" s="2"/>
    </row>
    <row r="42" spans="1:9" x14ac:dyDescent="0.3">
      <c r="A42" s="3" t="s">
        <v>605</v>
      </c>
    </row>
    <row r="45" spans="1:9" x14ac:dyDescent="0.3">
      <c r="A45" s="74" t="s">
        <v>745</v>
      </c>
      <c r="F45" s="74" t="s">
        <v>747</v>
      </c>
    </row>
    <row r="46" spans="1:9" x14ac:dyDescent="0.3">
      <c r="A46" s="74" t="s">
        <v>746</v>
      </c>
      <c r="F46" s="74" t="s">
        <v>757</v>
      </c>
    </row>
  </sheetData>
  <mergeCells count="6">
    <mergeCell ref="C16:H30"/>
    <mergeCell ref="A1:I1"/>
    <mergeCell ref="A3:I3"/>
    <mergeCell ref="A2:I2"/>
    <mergeCell ref="A4:I4"/>
    <mergeCell ref="B5:G5"/>
  </mergeCells>
  <pageMargins left="0.42" right="0.32" top="0.54" bottom="0.74803149606299213" header="0.31496062992125984" footer="0.31496062992125984"/>
  <pageSetup scale="8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33FF"/>
  </sheetPr>
  <dimension ref="A1:R614"/>
  <sheetViews>
    <sheetView topLeftCell="A595" zoomScale="90" zoomScaleNormal="90" workbookViewId="0">
      <selection activeCell="E625" sqref="E625"/>
    </sheetView>
  </sheetViews>
  <sheetFormatPr baseColWidth="10" defaultRowHeight="15" x14ac:dyDescent="0.25"/>
  <cols>
    <col min="1" max="1" width="3.5703125" customWidth="1"/>
  </cols>
  <sheetData>
    <row r="1" spans="1:18" x14ac:dyDescent="0.25">
      <c r="A1" s="798" t="s">
        <v>161</v>
      </c>
      <c r="B1" s="798"/>
      <c r="C1" s="798"/>
      <c r="D1" s="798"/>
      <c r="E1" s="798"/>
      <c r="F1" s="798"/>
      <c r="G1" s="798"/>
      <c r="H1" s="798"/>
      <c r="I1" s="798"/>
    </row>
    <row r="2" spans="1:18" x14ac:dyDescent="0.25">
      <c r="A2" s="799" t="s">
        <v>187</v>
      </c>
      <c r="B2" s="799"/>
      <c r="C2" s="799"/>
      <c r="D2" s="799"/>
      <c r="E2" s="799"/>
      <c r="F2" s="799"/>
      <c r="G2" s="799"/>
      <c r="H2" s="799"/>
      <c r="I2" s="799"/>
    </row>
    <row r="3" spans="1:18" x14ac:dyDescent="0.25">
      <c r="A3" s="800" t="str">
        <f>+'[1]CPCA-I-04'!A3:I3</f>
        <v>Universidad Tecnológica de Guaymas</v>
      </c>
      <c r="B3" s="800"/>
      <c r="C3" s="800"/>
      <c r="D3" s="800"/>
      <c r="E3" s="800"/>
      <c r="F3" s="800"/>
      <c r="G3" s="800"/>
      <c r="H3" s="800"/>
      <c r="I3" s="800"/>
      <c r="J3" s="800"/>
      <c r="L3" s="800"/>
      <c r="M3" s="800"/>
      <c r="N3" s="800"/>
      <c r="O3" s="800"/>
      <c r="P3" s="800"/>
      <c r="Q3" s="800"/>
      <c r="R3" s="800"/>
    </row>
    <row r="4" spans="1:18" x14ac:dyDescent="0.25">
      <c r="A4" s="799" t="s">
        <v>732</v>
      </c>
      <c r="B4" s="799"/>
      <c r="C4" s="799"/>
      <c r="D4" s="799"/>
      <c r="E4" s="799"/>
      <c r="F4" s="799"/>
      <c r="G4" s="799"/>
      <c r="H4" s="799"/>
      <c r="I4" s="799"/>
    </row>
    <row r="5" spans="1:18" ht="18" customHeight="1" thickBot="1" x14ac:dyDescent="0.3">
      <c r="A5" s="797" t="s">
        <v>118</v>
      </c>
      <c r="B5" s="797"/>
      <c r="C5" s="797"/>
      <c r="D5" s="797"/>
      <c r="E5" s="797"/>
      <c r="F5" s="797"/>
      <c r="G5" s="797"/>
      <c r="H5" s="797"/>
      <c r="I5" s="797"/>
    </row>
    <row r="6" spans="1:18" ht="15" customHeight="1" x14ac:dyDescent="0.25">
      <c r="A6" s="733"/>
      <c r="B6" s="734"/>
      <c r="C6" s="734"/>
      <c r="D6" s="734"/>
      <c r="E6" s="734"/>
      <c r="F6" s="734"/>
      <c r="G6" s="734"/>
      <c r="H6" s="734"/>
      <c r="I6" s="734"/>
      <c r="J6" s="735"/>
    </row>
    <row r="7" spans="1:18" ht="15" customHeight="1" x14ac:dyDescent="0.25">
      <c r="A7" s="736"/>
      <c r="B7" s="806"/>
      <c r="C7" s="804"/>
      <c r="D7" s="804"/>
      <c r="E7" s="804"/>
      <c r="F7" s="804"/>
      <c r="G7" s="804"/>
      <c r="H7" s="804"/>
      <c r="I7" s="804"/>
      <c r="J7" s="737"/>
    </row>
    <row r="8" spans="1:18" x14ac:dyDescent="0.25">
      <c r="A8" s="736"/>
      <c r="B8" s="804"/>
      <c r="C8" s="804"/>
      <c r="D8" s="804"/>
      <c r="E8" s="804"/>
      <c r="F8" s="804"/>
      <c r="G8" s="804"/>
      <c r="H8" s="804"/>
      <c r="I8" s="804"/>
      <c r="J8" s="737"/>
    </row>
    <row r="9" spans="1:18" x14ac:dyDescent="0.25">
      <c r="A9" s="736"/>
      <c r="B9" s="804"/>
      <c r="C9" s="804"/>
      <c r="D9" s="804"/>
      <c r="E9" s="804"/>
      <c r="F9" s="804"/>
      <c r="G9" s="804"/>
      <c r="H9" s="804"/>
      <c r="I9" s="804"/>
      <c r="J9" s="737"/>
    </row>
    <row r="10" spans="1:18" x14ac:dyDescent="0.25">
      <c r="A10" s="736"/>
      <c r="B10" s="804"/>
      <c r="C10" s="804"/>
      <c r="D10" s="804"/>
      <c r="E10" s="804"/>
      <c r="F10" s="804"/>
      <c r="G10" s="804"/>
      <c r="H10" s="804"/>
      <c r="I10" s="804"/>
      <c r="J10" s="737"/>
    </row>
    <row r="11" spans="1:18" ht="15" customHeight="1" x14ac:dyDescent="0.25">
      <c r="A11" s="736"/>
      <c r="B11" s="804"/>
      <c r="C11" s="804"/>
      <c r="D11" s="804"/>
      <c r="E11" s="804"/>
      <c r="F11" s="804"/>
      <c r="G11" s="804"/>
      <c r="H11" s="804"/>
      <c r="I11" s="804"/>
      <c r="J11" s="737"/>
      <c r="M11" t="s">
        <v>602</v>
      </c>
    </row>
    <row r="12" spans="1:18" ht="15" customHeight="1" x14ac:dyDescent="0.25">
      <c r="A12" s="736"/>
      <c r="B12" s="804"/>
      <c r="C12" s="804"/>
      <c r="D12" s="804"/>
      <c r="E12" s="804"/>
      <c r="F12" s="804"/>
      <c r="G12" s="804"/>
      <c r="H12" s="804"/>
      <c r="I12" s="804"/>
      <c r="J12" s="737"/>
    </row>
    <row r="13" spans="1:18" ht="15" customHeight="1" x14ac:dyDescent="0.25">
      <c r="A13" s="736"/>
      <c r="B13" s="804"/>
      <c r="C13" s="804"/>
      <c r="D13" s="804"/>
      <c r="E13" s="804"/>
      <c r="F13" s="804"/>
      <c r="G13" s="804"/>
      <c r="H13" s="804"/>
      <c r="I13" s="804"/>
      <c r="J13" s="737"/>
    </row>
    <row r="14" spans="1:18" ht="15" customHeight="1" x14ac:dyDescent="0.25">
      <c r="A14" s="736"/>
      <c r="B14" s="804"/>
      <c r="C14" s="804"/>
      <c r="D14" s="804"/>
      <c r="E14" s="804"/>
      <c r="F14" s="804"/>
      <c r="G14" s="804"/>
      <c r="H14" s="804"/>
      <c r="I14" s="804"/>
      <c r="J14" s="737"/>
    </row>
    <row r="15" spans="1:18" ht="15" customHeight="1" x14ac:dyDescent="0.25">
      <c r="A15" s="736"/>
      <c r="B15" s="804"/>
      <c r="C15" s="804"/>
      <c r="D15" s="804"/>
      <c r="E15" s="804"/>
      <c r="F15" s="804"/>
      <c r="G15" s="804"/>
      <c r="H15" s="804"/>
      <c r="I15" s="804"/>
      <c r="J15" s="737"/>
    </row>
    <row r="16" spans="1:18" ht="15" customHeight="1" x14ac:dyDescent="0.25">
      <c r="A16" s="736"/>
      <c r="B16" s="804"/>
      <c r="C16" s="804"/>
      <c r="D16" s="804"/>
      <c r="E16" s="804"/>
      <c r="F16" s="804"/>
      <c r="G16" s="804"/>
      <c r="H16" s="804"/>
      <c r="I16" s="804"/>
      <c r="J16" s="737"/>
    </row>
    <row r="17" spans="1:10" ht="15" customHeight="1" x14ac:dyDescent="0.25">
      <c r="A17" s="736"/>
      <c r="B17" s="804"/>
      <c r="C17" s="804"/>
      <c r="D17" s="804"/>
      <c r="E17" s="804"/>
      <c r="F17" s="804"/>
      <c r="G17" s="804"/>
      <c r="H17" s="804"/>
      <c r="I17" s="804"/>
      <c r="J17" s="737"/>
    </row>
    <row r="18" spans="1:10" x14ac:dyDescent="0.25">
      <c r="A18" s="736"/>
      <c r="B18" s="804"/>
      <c r="C18" s="804"/>
      <c r="D18" s="804"/>
      <c r="E18" s="804"/>
      <c r="F18" s="804"/>
      <c r="G18" s="804"/>
      <c r="H18" s="804"/>
      <c r="I18" s="804"/>
      <c r="J18" s="737"/>
    </row>
    <row r="19" spans="1:10" ht="21" customHeight="1" x14ac:dyDescent="0.25">
      <c r="A19" s="736"/>
      <c r="B19" s="804"/>
      <c r="C19" s="804"/>
      <c r="D19" s="804"/>
      <c r="E19" s="804"/>
      <c r="F19" s="804"/>
      <c r="G19" s="804"/>
      <c r="H19" s="804"/>
      <c r="I19" s="804"/>
      <c r="J19" s="737"/>
    </row>
    <row r="20" spans="1:10" ht="9.75" customHeight="1" x14ac:dyDescent="0.25">
      <c r="A20" s="736"/>
      <c r="B20" s="804"/>
      <c r="C20" s="804"/>
      <c r="D20" s="804"/>
      <c r="E20" s="804"/>
      <c r="F20" s="804"/>
      <c r="G20" s="804"/>
      <c r="H20" s="804"/>
      <c r="I20" s="804"/>
      <c r="J20" s="737"/>
    </row>
    <row r="21" spans="1:10" ht="21" customHeight="1" x14ac:dyDescent="0.25">
      <c r="A21" s="736"/>
      <c r="B21" s="804"/>
      <c r="C21" s="804"/>
      <c r="D21" s="804"/>
      <c r="E21" s="804"/>
      <c r="F21" s="804"/>
      <c r="G21" s="804"/>
      <c r="H21" s="804"/>
      <c r="I21" s="804"/>
      <c r="J21" s="737"/>
    </row>
    <row r="22" spans="1:10" ht="21" customHeight="1" x14ac:dyDescent="0.25">
      <c r="A22" s="736"/>
      <c r="B22" s="804"/>
      <c r="C22" s="804"/>
      <c r="D22" s="804"/>
      <c r="E22" s="804"/>
      <c r="F22" s="804"/>
      <c r="G22" s="804"/>
      <c r="H22" s="804"/>
      <c r="I22" s="804"/>
      <c r="J22" s="737"/>
    </row>
    <row r="23" spans="1:10" ht="21" customHeight="1" x14ac:dyDescent="0.25">
      <c r="A23" s="736"/>
      <c r="B23" s="804"/>
      <c r="C23" s="804"/>
      <c r="D23" s="804"/>
      <c r="E23" s="804"/>
      <c r="F23" s="804"/>
      <c r="G23" s="804"/>
      <c r="H23" s="804"/>
      <c r="I23" s="804"/>
      <c r="J23" s="737"/>
    </row>
    <row r="24" spans="1:10" ht="21" customHeight="1" x14ac:dyDescent="0.25">
      <c r="A24" s="736"/>
      <c r="B24" s="804"/>
      <c r="C24" s="804"/>
      <c r="D24" s="804"/>
      <c r="E24" s="804"/>
      <c r="F24" s="804"/>
      <c r="G24" s="804"/>
      <c r="H24" s="804"/>
      <c r="I24" s="804"/>
      <c r="J24" s="737"/>
    </row>
    <row r="25" spans="1:10" x14ac:dyDescent="0.25">
      <c r="A25" s="736"/>
      <c r="B25" s="804"/>
      <c r="C25" s="804"/>
      <c r="D25" s="804"/>
      <c r="E25" s="804"/>
      <c r="F25" s="804"/>
      <c r="G25" s="804"/>
      <c r="H25" s="804"/>
      <c r="I25" s="804"/>
      <c r="J25" s="737"/>
    </row>
    <row r="26" spans="1:10" x14ac:dyDescent="0.25">
      <c r="A26" s="738"/>
      <c r="B26" s="804"/>
      <c r="C26" s="804"/>
      <c r="D26" s="804"/>
      <c r="E26" s="804"/>
      <c r="F26" s="804"/>
      <c r="G26" s="804"/>
      <c r="H26" s="804"/>
      <c r="I26" s="804"/>
      <c r="J26" s="737"/>
    </row>
    <row r="27" spans="1:10" x14ac:dyDescent="0.25">
      <c r="A27" s="738"/>
      <c r="B27" s="804"/>
      <c r="C27" s="804"/>
      <c r="D27" s="804"/>
      <c r="E27" s="804"/>
      <c r="F27" s="804"/>
      <c r="G27" s="804"/>
      <c r="H27" s="804"/>
      <c r="I27" s="804"/>
      <c r="J27" s="737"/>
    </row>
    <row r="28" spans="1:10" x14ac:dyDescent="0.25">
      <c r="A28" s="738"/>
      <c r="B28" s="804"/>
      <c r="C28" s="804"/>
      <c r="D28" s="804"/>
      <c r="E28" s="804"/>
      <c r="F28" s="804"/>
      <c r="G28" s="804"/>
      <c r="H28" s="804"/>
      <c r="I28" s="804"/>
      <c r="J28" s="737"/>
    </row>
    <row r="29" spans="1:10" x14ac:dyDescent="0.25">
      <c r="A29" s="738"/>
      <c r="B29" s="804"/>
      <c r="C29" s="804"/>
      <c r="D29" s="804"/>
      <c r="E29" s="804"/>
      <c r="F29" s="804"/>
      <c r="G29" s="804"/>
      <c r="H29" s="804"/>
      <c r="I29" s="804"/>
      <c r="J29" s="737"/>
    </row>
    <row r="30" spans="1:10" x14ac:dyDescent="0.25">
      <c r="A30" s="738"/>
      <c r="B30" s="804"/>
      <c r="C30" s="804"/>
      <c r="D30" s="804"/>
      <c r="E30" s="804"/>
      <c r="F30" s="804"/>
      <c r="G30" s="804"/>
      <c r="H30" s="804"/>
      <c r="I30" s="804"/>
      <c r="J30" s="737"/>
    </row>
    <row r="31" spans="1:10" x14ac:dyDescent="0.25">
      <c r="A31" s="738"/>
      <c r="B31" s="804"/>
      <c r="C31" s="804"/>
      <c r="D31" s="804"/>
      <c r="E31" s="804"/>
      <c r="F31" s="804"/>
      <c r="G31" s="804"/>
      <c r="H31" s="804"/>
      <c r="I31" s="804"/>
      <c r="J31" s="737"/>
    </row>
    <row r="32" spans="1:10" x14ac:dyDescent="0.25">
      <c r="A32" s="738"/>
      <c r="B32" s="804"/>
      <c r="C32" s="804"/>
      <c r="D32" s="804"/>
      <c r="E32" s="804"/>
      <c r="F32" s="804"/>
      <c r="G32" s="804"/>
      <c r="H32" s="804"/>
      <c r="I32" s="804"/>
      <c r="J32" s="737"/>
    </row>
    <row r="33" spans="1:10" x14ac:dyDescent="0.25">
      <c r="A33" s="738"/>
      <c r="B33" s="804"/>
      <c r="C33" s="804"/>
      <c r="D33" s="804"/>
      <c r="E33" s="804"/>
      <c r="F33" s="804"/>
      <c r="G33" s="804"/>
      <c r="H33" s="804"/>
      <c r="I33" s="804"/>
      <c r="J33" s="737"/>
    </row>
    <row r="34" spans="1:10" x14ac:dyDescent="0.25">
      <c r="A34" s="738"/>
      <c r="B34" s="804"/>
      <c r="C34" s="804"/>
      <c r="D34" s="804"/>
      <c r="E34" s="804"/>
      <c r="F34" s="804"/>
      <c r="G34" s="804"/>
      <c r="H34" s="804"/>
      <c r="I34" s="804"/>
      <c r="J34" s="737"/>
    </row>
    <row r="35" spans="1:10" x14ac:dyDescent="0.25">
      <c r="A35" s="738"/>
      <c r="B35" s="804"/>
      <c r="C35" s="804"/>
      <c r="D35" s="804"/>
      <c r="E35" s="804"/>
      <c r="F35" s="804"/>
      <c r="G35" s="804"/>
      <c r="H35" s="804"/>
      <c r="I35" s="804"/>
      <c r="J35" s="737"/>
    </row>
    <row r="36" spans="1:10" x14ac:dyDescent="0.25">
      <c r="A36" s="738"/>
      <c r="B36" s="804"/>
      <c r="C36" s="804"/>
      <c r="D36" s="804"/>
      <c r="E36" s="804"/>
      <c r="F36" s="804"/>
      <c r="G36" s="804"/>
      <c r="H36" s="804"/>
      <c r="I36" s="804"/>
      <c r="J36" s="737"/>
    </row>
    <row r="37" spans="1:10" x14ac:dyDescent="0.25">
      <c r="A37" s="738"/>
      <c r="B37" s="804"/>
      <c r="C37" s="804"/>
      <c r="D37" s="804"/>
      <c r="E37" s="804"/>
      <c r="F37" s="804"/>
      <c r="G37" s="804"/>
      <c r="H37" s="804"/>
      <c r="I37" s="804"/>
      <c r="J37" s="737"/>
    </row>
    <row r="38" spans="1:10" x14ac:dyDescent="0.25">
      <c r="A38" s="738"/>
      <c r="B38" s="804"/>
      <c r="C38" s="804"/>
      <c r="D38" s="804"/>
      <c r="E38" s="804"/>
      <c r="F38" s="804"/>
      <c r="G38" s="804"/>
      <c r="H38" s="804"/>
      <c r="I38" s="804"/>
      <c r="J38" s="737"/>
    </row>
    <row r="39" spans="1:10" x14ac:dyDescent="0.25">
      <c r="A39" s="738"/>
      <c r="B39" s="804"/>
      <c r="C39" s="804"/>
      <c r="D39" s="804"/>
      <c r="E39" s="804"/>
      <c r="F39" s="804"/>
      <c r="G39" s="804"/>
      <c r="H39" s="804"/>
      <c r="I39" s="804"/>
      <c r="J39" s="737"/>
    </row>
    <row r="40" spans="1:10" x14ac:dyDescent="0.25">
      <c r="A40" s="738"/>
      <c r="B40" s="804"/>
      <c r="C40" s="804"/>
      <c r="D40" s="804"/>
      <c r="E40" s="804"/>
      <c r="F40" s="804"/>
      <c r="G40" s="804"/>
      <c r="H40" s="804"/>
      <c r="I40" s="804"/>
      <c r="J40" s="737"/>
    </row>
    <row r="41" spans="1:10" x14ac:dyDescent="0.25">
      <c r="A41" s="738"/>
      <c r="B41" s="804"/>
      <c r="C41" s="804"/>
      <c r="D41" s="804"/>
      <c r="E41" s="804"/>
      <c r="F41" s="804"/>
      <c r="G41" s="804"/>
      <c r="H41" s="804"/>
      <c r="I41" s="804"/>
      <c r="J41" s="737"/>
    </row>
    <row r="42" spans="1:10" x14ac:dyDescent="0.25">
      <c r="A42" s="738"/>
      <c r="B42" s="804"/>
      <c r="C42" s="804"/>
      <c r="D42" s="804"/>
      <c r="E42" s="804"/>
      <c r="F42" s="804"/>
      <c r="G42" s="804"/>
      <c r="H42" s="804"/>
      <c r="I42" s="804"/>
      <c r="J42" s="737"/>
    </row>
    <row r="43" spans="1:10" x14ac:dyDescent="0.25">
      <c r="A43" s="736"/>
      <c r="B43" s="804"/>
      <c r="C43" s="804"/>
      <c r="D43" s="804"/>
      <c r="E43" s="804"/>
      <c r="F43" s="804"/>
      <c r="G43" s="804"/>
      <c r="H43" s="804"/>
      <c r="I43" s="804"/>
      <c r="J43" s="737"/>
    </row>
    <row r="44" spans="1:10" x14ac:dyDescent="0.25">
      <c r="A44" s="736"/>
      <c r="B44" s="804"/>
      <c r="C44" s="804"/>
      <c r="D44" s="804"/>
      <c r="E44" s="804"/>
      <c r="F44" s="804"/>
      <c r="G44" s="804"/>
      <c r="H44" s="804"/>
      <c r="I44" s="804"/>
      <c r="J44" s="737"/>
    </row>
    <row r="45" spans="1:10" x14ac:dyDescent="0.25">
      <c r="A45" s="736"/>
      <c r="B45" s="804"/>
      <c r="C45" s="804"/>
      <c r="D45" s="804"/>
      <c r="E45" s="804"/>
      <c r="F45" s="804"/>
      <c r="G45" s="804"/>
      <c r="H45" s="804"/>
      <c r="I45" s="804"/>
      <c r="J45" s="737"/>
    </row>
    <row r="46" spans="1:10" x14ac:dyDescent="0.25">
      <c r="A46" s="736"/>
      <c r="B46" s="804"/>
      <c r="C46" s="804"/>
      <c r="D46" s="804"/>
      <c r="E46" s="804"/>
      <c r="F46" s="804"/>
      <c r="G46" s="804"/>
      <c r="H46" s="804"/>
      <c r="I46" s="804"/>
      <c r="J46" s="737"/>
    </row>
    <row r="47" spans="1:10" x14ac:dyDescent="0.25">
      <c r="A47" s="736"/>
      <c r="B47" s="804"/>
      <c r="C47" s="804"/>
      <c r="D47" s="804"/>
      <c r="E47" s="804"/>
      <c r="F47" s="804"/>
      <c r="G47" s="804"/>
      <c r="H47" s="804"/>
      <c r="I47" s="804"/>
      <c r="J47" s="737"/>
    </row>
    <row r="48" spans="1:10" x14ac:dyDescent="0.25">
      <c r="A48" s="736"/>
      <c r="B48" s="804"/>
      <c r="C48" s="804"/>
      <c r="D48" s="804"/>
      <c r="E48" s="804"/>
      <c r="F48" s="804"/>
      <c r="G48" s="804"/>
      <c r="H48" s="804"/>
      <c r="I48" s="804"/>
      <c r="J48" s="737"/>
    </row>
    <row r="49" spans="1:10" x14ac:dyDescent="0.25">
      <c r="A49" s="736"/>
      <c r="B49" s="804"/>
      <c r="C49" s="804"/>
      <c r="D49" s="804"/>
      <c r="E49" s="804"/>
      <c r="F49" s="804"/>
      <c r="G49" s="804"/>
      <c r="H49" s="804"/>
      <c r="I49" s="804"/>
      <c r="J49" s="737"/>
    </row>
    <row r="50" spans="1:10" x14ac:dyDescent="0.25">
      <c r="A50" s="736"/>
      <c r="B50" s="739"/>
      <c r="C50" s="739"/>
      <c r="D50" s="739"/>
      <c r="E50" s="739"/>
      <c r="F50" s="739"/>
      <c r="G50" s="739"/>
      <c r="H50" s="739"/>
      <c r="I50" s="739"/>
      <c r="J50" s="737"/>
    </row>
    <row r="51" spans="1:10" x14ac:dyDescent="0.25">
      <c r="A51" s="736"/>
      <c r="B51" s="739"/>
      <c r="C51" s="739"/>
      <c r="D51" s="739"/>
      <c r="E51" s="739"/>
      <c r="F51" s="739"/>
      <c r="G51" s="739"/>
      <c r="H51" s="739"/>
      <c r="I51" s="740" t="s">
        <v>720</v>
      </c>
      <c r="J51" s="737"/>
    </row>
    <row r="52" spans="1:10" ht="15.75" thickBot="1" x14ac:dyDescent="0.3">
      <c r="A52" s="741"/>
      <c r="B52" s="742"/>
      <c r="C52" s="742"/>
      <c r="D52" s="742"/>
      <c r="E52" s="742"/>
      <c r="F52" s="742"/>
      <c r="G52" s="742"/>
      <c r="H52" s="742"/>
      <c r="I52" s="742"/>
      <c r="J52" s="743"/>
    </row>
    <row r="54" spans="1:10" ht="15" customHeight="1" x14ac:dyDescent="0.25">
      <c r="A54" s="807"/>
      <c r="B54" s="807"/>
      <c r="C54" s="807"/>
      <c r="D54" s="807"/>
      <c r="E54" s="807"/>
      <c r="F54" s="807"/>
      <c r="G54" s="807"/>
      <c r="H54" s="807"/>
      <c r="I54" s="807"/>
      <c r="J54" s="807"/>
    </row>
    <row r="55" spans="1:10" x14ac:dyDescent="0.25">
      <c r="A55" s="807"/>
      <c r="B55" s="807"/>
      <c r="C55" s="807"/>
      <c r="D55" s="807"/>
      <c r="E55" s="807"/>
      <c r="F55" s="807"/>
      <c r="G55" s="807"/>
      <c r="H55" s="807"/>
      <c r="I55" s="807"/>
      <c r="J55" s="807"/>
    </row>
    <row r="56" spans="1:10" ht="15.75" thickBot="1" x14ac:dyDescent="0.3">
      <c r="A56" s="744"/>
      <c r="B56" s="744"/>
      <c r="C56" s="744"/>
      <c r="D56" s="744"/>
      <c r="E56" s="744"/>
      <c r="F56" s="744"/>
      <c r="G56" s="744"/>
      <c r="H56" s="744"/>
      <c r="I56" s="744"/>
      <c r="J56" s="744"/>
    </row>
    <row r="57" spans="1:10" x14ac:dyDescent="0.25">
      <c r="A57" s="733"/>
      <c r="B57" s="801"/>
      <c r="C57" s="801"/>
      <c r="D57" s="801"/>
      <c r="E57" s="801"/>
      <c r="F57" s="801"/>
      <c r="G57" s="801"/>
      <c r="H57" s="801"/>
      <c r="I57" s="801"/>
      <c r="J57" s="735"/>
    </row>
    <row r="58" spans="1:10" ht="15" customHeight="1" x14ac:dyDescent="0.25">
      <c r="A58" s="736"/>
      <c r="B58" s="806"/>
      <c r="C58" s="806"/>
      <c r="D58" s="806"/>
      <c r="E58" s="806"/>
      <c r="F58" s="806"/>
      <c r="G58" s="806"/>
      <c r="H58" s="806"/>
      <c r="I58" s="806"/>
      <c r="J58" s="737"/>
    </row>
    <row r="59" spans="1:10" x14ac:dyDescent="0.25">
      <c r="A59" s="736"/>
      <c r="B59" s="806"/>
      <c r="C59" s="806"/>
      <c r="D59" s="806"/>
      <c r="E59" s="806"/>
      <c r="F59" s="806"/>
      <c r="G59" s="806"/>
      <c r="H59" s="806"/>
      <c r="I59" s="806"/>
      <c r="J59" s="737"/>
    </row>
    <row r="60" spans="1:10" x14ac:dyDescent="0.25">
      <c r="A60" s="736"/>
      <c r="B60" s="806"/>
      <c r="C60" s="806"/>
      <c r="D60" s="806"/>
      <c r="E60" s="806"/>
      <c r="F60" s="806"/>
      <c r="G60" s="806"/>
      <c r="H60" s="806"/>
      <c r="I60" s="806"/>
      <c r="J60" s="737"/>
    </row>
    <row r="61" spans="1:10" x14ac:dyDescent="0.25">
      <c r="A61" s="736"/>
      <c r="B61" s="806"/>
      <c r="C61" s="806"/>
      <c r="D61" s="806"/>
      <c r="E61" s="806"/>
      <c r="F61" s="806"/>
      <c r="G61" s="806"/>
      <c r="H61" s="806"/>
      <c r="I61" s="806"/>
      <c r="J61" s="737"/>
    </row>
    <row r="62" spans="1:10" ht="15" customHeight="1" x14ac:dyDescent="0.25">
      <c r="A62" s="736"/>
      <c r="B62" s="806"/>
      <c r="C62" s="806"/>
      <c r="D62" s="806"/>
      <c r="E62" s="806"/>
      <c r="F62" s="806"/>
      <c r="G62" s="806"/>
      <c r="H62" s="806"/>
      <c r="I62" s="806"/>
      <c r="J62" s="737"/>
    </row>
    <row r="63" spans="1:10" ht="15" customHeight="1" x14ac:dyDescent="0.25">
      <c r="A63" s="736"/>
      <c r="B63" s="806"/>
      <c r="C63" s="806"/>
      <c r="D63" s="806"/>
      <c r="E63" s="806"/>
      <c r="F63" s="806"/>
      <c r="G63" s="806"/>
      <c r="H63" s="806"/>
      <c r="I63" s="806"/>
      <c r="J63" s="737"/>
    </row>
    <row r="64" spans="1:10" ht="15" customHeight="1" x14ac:dyDescent="0.25">
      <c r="A64" s="736"/>
      <c r="B64" s="806"/>
      <c r="C64" s="806"/>
      <c r="D64" s="806"/>
      <c r="E64" s="806"/>
      <c r="F64" s="806"/>
      <c r="G64" s="806"/>
      <c r="H64" s="806"/>
      <c r="I64" s="806"/>
      <c r="J64" s="737"/>
    </row>
    <row r="65" spans="1:10" ht="15" customHeight="1" x14ac:dyDescent="0.25">
      <c r="A65" s="736"/>
      <c r="B65" s="806"/>
      <c r="C65" s="806"/>
      <c r="D65" s="806"/>
      <c r="E65" s="806"/>
      <c r="F65" s="806"/>
      <c r="G65" s="806"/>
      <c r="H65" s="806"/>
      <c r="I65" s="806"/>
      <c r="J65" s="737"/>
    </row>
    <row r="66" spans="1:10" ht="15" customHeight="1" x14ac:dyDescent="0.25">
      <c r="A66" s="736"/>
      <c r="B66" s="806"/>
      <c r="C66" s="806"/>
      <c r="D66" s="806"/>
      <c r="E66" s="806"/>
      <c r="F66" s="806"/>
      <c r="G66" s="806"/>
      <c r="H66" s="806"/>
      <c r="I66" s="806"/>
      <c r="J66" s="737"/>
    </row>
    <row r="67" spans="1:10" ht="15" customHeight="1" x14ac:dyDescent="0.25">
      <c r="A67" s="736"/>
      <c r="B67" s="806"/>
      <c r="C67" s="806"/>
      <c r="D67" s="806"/>
      <c r="E67" s="806"/>
      <c r="F67" s="806"/>
      <c r="G67" s="806"/>
      <c r="H67" s="806"/>
      <c r="I67" s="806"/>
      <c r="J67" s="737"/>
    </row>
    <row r="68" spans="1:10" ht="15" customHeight="1" x14ac:dyDescent="0.25">
      <c r="A68" s="736"/>
      <c r="B68" s="806"/>
      <c r="C68" s="806"/>
      <c r="D68" s="806"/>
      <c r="E68" s="806"/>
      <c r="F68" s="806"/>
      <c r="G68" s="806"/>
      <c r="H68" s="806"/>
      <c r="I68" s="806"/>
      <c r="J68" s="737"/>
    </row>
    <row r="69" spans="1:10" x14ac:dyDescent="0.25">
      <c r="A69" s="736"/>
      <c r="B69" s="806"/>
      <c r="C69" s="806"/>
      <c r="D69" s="806"/>
      <c r="E69" s="806"/>
      <c r="F69" s="806"/>
      <c r="G69" s="806"/>
      <c r="H69" s="806"/>
      <c r="I69" s="806"/>
      <c r="J69" s="737"/>
    </row>
    <row r="70" spans="1:10" ht="21" customHeight="1" x14ac:dyDescent="0.25">
      <c r="A70" s="736"/>
      <c r="B70" s="806"/>
      <c r="C70" s="806"/>
      <c r="D70" s="806"/>
      <c r="E70" s="806"/>
      <c r="F70" s="806"/>
      <c r="G70" s="806"/>
      <c r="H70" s="806"/>
      <c r="I70" s="806"/>
      <c r="J70" s="737"/>
    </row>
    <row r="71" spans="1:10" ht="21" customHeight="1" x14ac:dyDescent="0.25">
      <c r="A71" s="736"/>
      <c r="B71" s="806"/>
      <c r="C71" s="806"/>
      <c r="D71" s="806"/>
      <c r="E71" s="806"/>
      <c r="F71" s="806"/>
      <c r="G71" s="806"/>
      <c r="H71" s="806"/>
      <c r="I71" s="806"/>
      <c r="J71" s="737"/>
    </row>
    <row r="72" spans="1:10" ht="21" customHeight="1" x14ac:dyDescent="0.25">
      <c r="A72" s="736"/>
      <c r="B72" s="806"/>
      <c r="C72" s="806"/>
      <c r="D72" s="806"/>
      <c r="E72" s="806"/>
      <c r="F72" s="806"/>
      <c r="G72" s="806"/>
      <c r="H72" s="806"/>
      <c r="I72" s="806"/>
      <c r="J72" s="737"/>
    </row>
    <row r="73" spans="1:10" ht="21" customHeight="1" x14ac:dyDescent="0.25">
      <c r="A73" s="736"/>
      <c r="B73" s="806"/>
      <c r="C73" s="806"/>
      <c r="D73" s="806"/>
      <c r="E73" s="806"/>
      <c r="F73" s="806"/>
      <c r="G73" s="806"/>
      <c r="H73" s="806"/>
      <c r="I73" s="806"/>
      <c r="J73" s="737"/>
    </row>
    <row r="74" spans="1:10" ht="21" customHeight="1" x14ac:dyDescent="0.25">
      <c r="A74" s="736"/>
      <c r="B74" s="806"/>
      <c r="C74" s="806"/>
      <c r="D74" s="806"/>
      <c r="E74" s="806"/>
      <c r="F74" s="806"/>
      <c r="G74" s="806"/>
      <c r="H74" s="806"/>
      <c r="I74" s="806"/>
      <c r="J74" s="737"/>
    </row>
    <row r="75" spans="1:10" ht="21" customHeight="1" x14ac:dyDescent="0.25">
      <c r="A75" s="736"/>
      <c r="B75" s="806"/>
      <c r="C75" s="806"/>
      <c r="D75" s="806"/>
      <c r="E75" s="806"/>
      <c r="F75" s="806"/>
      <c r="G75" s="806"/>
      <c r="H75" s="806"/>
      <c r="I75" s="806"/>
      <c r="J75" s="737"/>
    </row>
    <row r="76" spans="1:10" x14ac:dyDescent="0.25">
      <c r="A76" s="736"/>
      <c r="B76" s="806"/>
      <c r="C76" s="806"/>
      <c r="D76" s="806"/>
      <c r="E76" s="806"/>
      <c r="F76" s="806"/>
      <c r="G76" s="806"/>
      <c r="H76" s="806"/>
      <c r="I76" s="806"/>
      <c r="J76" s="737"/>
    </row>
    <row r="77" spans="1:10" x14ac:dyDescent="0.25">
      <c r="A77" s="738"/>
      <c r="B77" s="806"/>
      <c r="C77" s="806"/>
      <c r="D77" s="806"/>
      <c r="E77" s="806"/>
      <c r="F77" s="806"/>
      <c r="G77" s="806"/>
      <c r="H77" s="806"/>
      <c r="I77" s="806"/>
      <c r="J77" s="737"/>
    </row>
    <row r="78" spans="1:10" x14ac:dyDescent="0.25">
      <c r="A78" s="738"/>
      <c r="B78" s="806"/>
      <c r="C78" s="806"/>
      <c r="D78" s="806"/>
      <c r="E78" s="806"/>
      <c r="F78" s="806"/>
      <c r="G78" s="806"/>
      <c r="H78" s="806"/>
      <c r="I78" s="806"/>
      <c r="J78" s="737"/>
    </row>
    <row r="79" spans="1:10" x14ac:dyDescent="0.25">
      <c r="A79" s="738"/>
      <c r="B79" s="806"/>
      <c r="C79" s="806"/>
      <c r="D79" s="806"/>
      <c r="E79" s="806"/>
      <c r="F79" s="806"/>
      <c r="G79" s="806"/>
      <c r="H79" s="806"/>
      <c r="I79" s="806"/>
      <c r="J79" s="737"/>
    </row>
    <row r="80" spans="1:10" x14ac:dyDescent="0.25">
      <c r="A80" s="738"/>
      <c r="B80" s="806"/>
      <c r="C80" s="806"/>
      <c r="D80" s="806"/>
      <c r="E80" s="806"/>
      <c r="F80" s="806"/>
      <c r="G80" s="806"/>
      <c r="H80" s="806"/>
      <c r="I80" s="806"/>
      <c r="J80" s="737"/>
    </row>
    <row r="81" spans="1:10" x14ac:dyDescent="0.25">
      <c r="A81" s="738"/>
      <c r="B81" s="806"/>
      <c r="C81" s="806"/>
      <c r="D81" s="806"/>
      <c r="E81" s="806"/>
      <c r="F81" s="806"/>
      <c r="G81" s="806"/>
      <c r="H81" s="806"/>
      <c r="I81" s="806"/>
      <c r="J81" s="737"/>
    </row>
    <row r="82" spans="1:10" x14ac:dyDescent="0.25">
      <c r="A82" s="738"/>
      <c r="B82" s="806"/>
      <c r="C82" s="806"/>
      <c r="D82" s="806"/>
      <c r="E82" s="806"/>
      <c r="F82" s="806"/>
      <c r="G82" s="806"/>
      <c r="H82" s="806"/>
      <c r="I82" s="806"/>
      <c r="J82" s="737"/>
    </row>
    <row r="83" spans="1:10" x14ac:dyDescent="0.25">
      <c r="A83" s="738"/>
      <c r="B83" s="806"/>
      <c r="C83" s="806"/>
      <c r="D83" s="806"/>
      <c r="E83" s="806"/>
      <c r="F83" s="806"/>
      <c r="G83" s="806"/>
      <c r="H83" s="806"/>
      <c r="I83" s="806"/>
      <c r="J83" s="737"/>
    </row>
    <row r="84" spans="1:10" x14ac:dyDescent="0.25">
      <c r="A84" s="738"/>
      <c r="B84" s="806"/>
      <c r="C84" s="806"/>
      <c r="D84" s="806"/>
      <c r="E84" s="806"/>
      <c r="F84" s="806"/>
      <c r="G84" s="806"/>
      <c r="H84" s="806"/>
      <c r="I84" s="806"/>
      <c r="J84" s="737"/>
    </row>
    <row r="85" spans="1:10" x14ac:dyDescent="0.25">
      <c r="A85" s="738"/>
      <c r="B85" s="806"/>
      <c r="C85" s="806"/>
      <c r="D85" s="806"/>
      <c r="E85" s="806"/>
      <c r="F85" s="806"/>
      <c r="G85" s="806"/>
      <c r="H85" s="806"/>
      <c r="I85" s="806"/>
      <c r="J85" s="737"/>
    </row>
    <row r="86" spans="1:10" x14ac:dyDescent="0.25">
      <c r="A86" s="738"/>
      <c r="B86" s="806"/>
      <c r="C86" s="806"/>
      <c r="D86" s="806"/>
      <c r="E86" s="806"/>
      <c r="F86" s="806"/>
      <c r="G86" s="806"/>
      <c r="H86" s="806"/>
      <c r="I86" s="806"/>
      <c r="J86" s="737"/>
    </row>
    <row r="87" spans="1:10" x14ac:dyDescent="0.25">
      <c r="A87" s="738"/>
      <c r="B87" s="806"/>
      <c r="C87" s="806"/>
      <c r="D87" s="806"/>
      <c r="E87" s="806"/>
      <c r="F87" s="806"/>
      <c r="G87" s="806"/>
      <c r="H87" s="806"/>
      <c r="I87" s="806"/>
      <c r="J87" s="737"/>
    </row>
    <row r="88" spans="1:10" x14ac:dyDescent="0.25">
      <c r="A88" s="738"/>
      <c r="B88" s="806"/>
      <c r="C88" s="806"/>
      <c r="D88" s="806"/>
      <c r="E88" s="806"/>
      <c r="F88" s="806"/>
      <c r="G88" s="806"/>
      <c r="H88" s="806"/>
      <c r="I88" s="806"/>
      <c r="J88" s="737"/>
    </row>
    <row r="89" spans="1:10" x14ac:dyDescent="0.25">
      <c r="A89" s="738"/>
      <c r="B89" s="806"/>
      <c r="C89" s="806"/>
      <c r="D89" s="806"/>
      <c r="E89" s="806"/>
      <c r="F89" s="806"/>
      <c r="G89" s="806"/>
      <c r="H89" s="806"/>
      <c r="I89" s="806"/>
      <c r="J89" s="737"/>
    </row>
    <row r="90" spans="1:10" x14ac:dyDescent="0.25">
      <c r="A90" s="738"/>
      <c r="B90" s="806"/>
      <c r="C90" s="806"/>
      <c r="D90" s="806"/>
      <c r="E90" s="806"/>
      <c r="F90" s="806"/>
      <c r="G90" s="806"/>
      <c r="H90" s="806"/>
      <c r="I90" s="806"/>
      <c r="J90" s="737"/>
    </row>
    <row r="91" spans="1:10" x14ac:dyDescent="0.25">
      <c r="A91" s="738"/>
      <c r="B91" s="806"/>
      <c r="C91" s="806"/>
      <c r="D91" s="806"/>
      <c r="E91" s="806"/>
      <c r="F91" s="806"/>
      <c r="G91" s="806"/>
      <c r="H91" s="806"/>
      <c r="I91" s="806"/>
      <c r="J91" s="737"/>
    </row>
    <row r="92" spans="1:10" x14ac:dyDescent="0.25">
      <c r="A92" s="738"/>
      <c r="B92" s="806"/>
      <c r="C92" s="806"/>
      <c r="D92" s="806"/>
      <c r="E92" s="806"/>
      <c r="F92" s="806"/>
      <c r="G92" s="806"/>
      <c r="H92" s="806"/>
      <c r="I92" s="806"/>
      <c r="J92" s="737"/>
    </row>
    <row r="93" spans="1:10" x14ac:dyDescent="0.25">
      <c r="A93" s="738"/>
      <c r="B93" s="806"/>
      <c r="C93" s="806"/>
      <c r="D93" s="806"/>
      <c r="E93" s="806"/>
      <c r="F93" s="806"/>
      <c r="G93" s="806"/>
      <c r="H93" s="806"/>
      <c r="I93" s="806"/>
      <c r="J93" s="737"/>
    </row>
    <row r="94" spans="1:10" x14ac:dyDescent="0.25">
      <c r="A94" s="736"/>
      <c r="B94" s="806"/>
      <c r="C94" s="806"/>
      <c r="D94" s="806"/>
      <c r="E94" s="806"/>
      <c r="F94" s="806"/>
      <c r="G94" s="806"/>
      <c r="H94" s="806"/>
      <c r="I94" s="806"/>
      <c r="J94" s="737"/>
    </row>
    <row r="95" spans="1:10" x14ac:dyDescent="0.25">
      <c r="A95" s="736"/>
      <c r="B95" s="806"/>
      <c r="C95" s="806"/>
      <c r="D95" s="806"/>
      <c r="E95" s="806"/>
      <c r="F95" s="806"/>
      <c r="G95" s="806"/>
      <c r="H95" s="806"/>
      <c r="I95" s="806"/>
      <c r="J95" s="737"/>
    </row>
    <row r="96" spans="1:10" x14ac:dyDescent="0.25">
      <c r="A96" s="736"/>
      <c r="B96" s="806"/>
      <c r="C96" s="806"/>
      <c r="D96" s="806"/>
      <c r="E96" s="806"/>
      <c r="F96" s="806"/>
      <c r="G96" s="806"/>
      <c r="H96" s="806"/>
      <c r="I96" s="806"/>
      <c r="J96" s="737"/>
    </row>
    <row r="97" spans="1:10" x14ac:dyDescent="0.25">
      <c r="A97" s="736"/>
      <c r="B97" s="806"/>
      <c r="C97" s="806"/>
      <c r="D97" s="806"/>
      <c r="E97" s="806"/>
      <c r="F97" s="806"/>
      <c r="G97" s="806"/>
      <c r="H97" s="806"/>
      <c r="I97" s="806"/>
      <c r="J97" s="737"/>
    </row>
    <row r="98" spans="1:10" x14ac:dyDescent="0.25">
      <c r="A98" s="736"/>
      <c r="B98" s="739"/>
      <c r="C98" s="739"/>
      <c r="D98" s="739"/>
      <c r="E98" s="739"/>
      <c r="F98" s="739"/>
      <c r="G98" s="739"/>
      <c r="H98" s="739"/>
      <c r="I98" s="739"/>
      <c r="J98" s="737"/>
    </row>
    <row r="99" spans="1:10" x14ac:dyDescent="0.25">
      <c r="A99" s="736"/>
      <c r="B99" s="739"/>
      <c r="C99" s="739"/>
      <c r="D99" s="739"/>
      <c r="E99" s="739"/>
      <c r="F99" s="739"/>
      <c r="G99" s="739"/>
      <c r="H99" s="739"/>
      <c r="I99" s="739"/>
      <c r="J99" s="737"/>
    </row>
    <row r="100" spans="1:10" x14ac:dyDescent="0.25">
      <c r="A100" s="736"/>
      <c r="B100" s="739"/>
      <c r="C100" s="739"/>
      <c r="D100" s="739"/>
      <c r="E100" s="739"/>
      <c r="F100" s="739"/>
      <c r="G100" s="739"/>
      <c r="H100" s="739"/>
      <c r="I100" s="739"/>
      <c r="J100" s="737"/>
    </row>
    <row r="101" spans="1:10" x14ac:dyDescent="0.25">
      <c r="A101" s="736"/>
      <c r="B101" s="739"/>
      <c r="C101" s="739"/>
      <c r="D101" s="739"/>
      <c r="E101" s="739"/>
      <c r="F101" s="739"/>
      <c r="G101" s="739"/>
      <c r="H101" s="739"/>
      <c r="J101" s="737"/>
    </row>
    <row r="102" spans="1:10" ht="15.75" thickBot="1" x14ac:dyDescent="0.3">
      <c r="A102" s="741"/>
      <c r="B102" s="742"/>
      <c r="C102" s="742"/>
      <c r="D102" s="742"/>
      <c r="E102" s="742"/>
      <c r="F102" s="742"/>
      <c r="G102" s="742"/>
      <c r="H102" s="742"/>
      <c r="I102" s="745" t="s">
        <v>721</v>
      </c>
      <c r="J102" s="743"/>
    </row>
    <row r="112" spans="1:10" ht="15.75" thickBot="1" x14ac:dyDescent="0.3"/>
    <row r="113" spans="1:10" x14ac:dyDescent="0.25">
      <c r="A113" s="733"/>
      <c r="B113" s="734"/>
      <c r="C113" s="734"/>
      <c r="D113" s="734"/>
      <c r="E113" s="734"/>
      <c r="F113" s="734"/>
      <c r="G113" s="734"/>
      <c r="H113" s="734"/>
      <c r="I113" s="734"/>
      <c r="J113" s="735"/>
    </row>
    <row r="114" spans="1:10" x14ac:dyDescent="0.25">
      <c r="A114" s="736"/>
      <c r="B114" s="806"/>
      <c r="C114" s="804"/>
      <c r="D114" s="804"/>
      <c r="E114" s="804"/>
      <c r="F114" s="804"/>
      <c r="G114" s="804"/>
      <c r="H114" s="804"/>
      <c r="I114" s="804"/>
      <c r="J114" s="737"/>
    </row>
    <row r="115" spans="1:10" x14ac:dyDescent="0.25">
      <c r="A115" s="736"/>
      <c r="B115" s="804"/>
      <c r="C115" s="804"/>
      <c r="D115" s="804"/>
      <c r="E115" s="804"/>
      <c r="F115" s="804"/>
      <c r="G115" s="804"/>
      <c r="H115" s="804"/>
      <c r="I115" s="804"/>
      <c r="J115" s="737"/>
    </row>
    <row r="116" spans="1:10" x14ac:dyDescent="0.25">
      <c r="A116" s="736"/>
      <c r="B116" s="804"/>
      <c r="C116" s="804"/>
      <c r="D116" s="804"/>
      <c r="E116" s="804"/>
      <c r="F116" s="804"/>
      <c r="G116" s="804"/>
      <c r="H116" s="804"/>
      <c r="I116" s="804"/>
      <c r="J116" s="737"/>
    </row>
    <row r="117" spans="1:10" x14ac:dyDescent="0.25">
      <c r="A117" s="736"/>
      <c r="B117" s="804"/>
      <c r="C117" s="804"/>
      <c r="D117" s="804"/>
      <c r="E117" s="804"/>
      <c r="F117" s="804"/>
      <c r="G117" s="804"/>
      <c r="H117" s="804"/>
      <c r="I117" s="804"/>
      <c r="J117" s="737"/>
    </row>
    <row r="118" spans="1:10" ht="15" customHeight="1" x14ac:dyDescent="0.25">
      <c r="A118" s="736"/>
      <c r="B118" s="804"/>
      <c r="C118" s="804"/>
      <c r="D118" s="804"/>
      <c r="E118" s="804"/>
      <c r="F118" s="804"/>
      <c r="G118" s="804"/>
      <c r="H118" s="804"/>
      <c r="I118" s="804"/>
      <c r="J118" s="737"/>
    </row>
    <row r="119" spans="1:10" ht="15" customHeight="1" x14ac:dyDescent="0.25">
      <c r="A119" s="736"/>
      <c r="B119" s="804"/>
      <c r="C119" s="804"/>
      <c r="D119" s="804"/>
      <c r="E119" s="804"/>
      <c r="F119" s="804"/>
      <c r="G119" s="804"/>
      <c r="H119" s="804"/>
      <c r="I119" s="804"/>
      <c r="J119" s="737"/>
    </row>
    <row r="120" spans="1:10" ht="15" customHeight="1" x14ac:dyDescent="0.25">
      <c r="A120" s="736"/>
      <c r="B120" s="804"/>
      <c r="C120" s="804"/>
      <c r="D120" s="804"/>
      <c r="E120" s="804"/>
      <c r="F120" s="804"/>
      <c r="G120" s="804"/>
      <c r="H120" s="804"/>
      <c r="I120" s="804"/>
      <c r="J120" s="737"/>
    </row>
    <row r="121" spans="1:10" ht="15" customHeight="1" x14ac:dyDescent="0.25">
      <c r="A121" s="736"/>
      <c r="B121" s="804"/>
      <c r="C121" s="804"/>
      <c r="D121" s="804"/>
      <c r="E121" s="804"/>
      <c r="F121" s="804"/>
      <c r="G121" s="804"/>
      <c r="H121" s="804"/>
      <c r="I121" s="804"/>
      <c r="J121" s="737"/>
    </row>
    <row r="122" spans="1:10" ht="15" customHeight="1" x14ac:dyDescent="0.25">
      <c r="A122" s="736"/>
      <c r="B122" s="804"/>
      <c r="C122" s="804"/>
      <c r="D122" s="804"/>
      <c r="E122" s="804"/>
      <c r="F122" s="804"/>
      <c r="G122" s="804"/>
      <c r="H122" s="804"/>
      <c r="I122" s="804"/>
      <c r="J122" s="737"/>
    </row>
    <row r="123" spans="1:10" ht="15" customHeight="1" x14ac:dyDescent="0.25">
      <c r="A123" s="736"/>
      <c r="B123" s="804"/>
      <c r="C123" s="804"/>
      <c r="D123" s="804"/>
      <c r="E123" s="804"/>
      <c r="F123" s="804"/>
      <c r="G123" s="804"/>
      <c r="H123" s="804"/>
      <c r="I123" s="804"/>
      <c r="J123" s="737"/>
    </row>
    <row r="124" spans="1:10" ht="15" customHeight="1" x14ac:dyDescent="0.25">
      <c r="A124" s="736"/>
      <c r="B124" s="804"/>
      <c r="C124" s="804"/>
      <c r="D124" s="804"/>
      <c r="E124" s="804"/>
      <c r="F124" s="804"/>
      <c r="G124" s="804"/>
      <c r="H124" s="804"/>
      <c r="I124" s="804"/>
      <c r="J124" s="737"/>
    </row>
    <row r="125" spans="1:10" x14ac:dyDescent="0.25">
      <c r="A125" s="736"/>
      <c r="B125" s="804"/>
      <c r="C125" s="804"/>
      <c r="D125" s="804"/>
      <c r="E125" s="804"/>
      <c r="F125" s="804"/>
      <c r="G125" s="804"/>
      <c r="H125" s="804"/>
      <c r="I125" s="804"/>
      <c r="J125" s="737"/>
    </row>
    <row r="126" spans="1:10" ht="21" customHeight="1" x14ac:dyDescent="0.25">
      <c r="A126" s="736"/>
      <c r="B126" s="804"/>
      <c r="C126" s="804"/>
      <c r="D126" s="804"/>
      <c r="E126" s="804"/>
      <c r="F126" s="804"/>
      <c r="G126" s="804"/>
      <c r="H126" s="804"/>
      <c r="I126" s="804"/>
      <c r="J126" s="737"/>
    </row>
    <row r="127" spans="1:10" ht="21" customHeight="1" x14ac:dyDescent="0.25">
      <c r="A127" s="736"/>
      <c r="B127" s="804"/>
      <c r="C127" s="804"/>
      <c r="D127" s="804"/>
      <c r="E127" s="804"/>
      <c r="F127" s="804"/>
      <c r="G127" s="804"/>
      <c r="H127" s="804"/>
      <c r="I127" s="804"/>
      <c r="J127" s="737"/>
    </row>
    <row r="128" spans="1:10" ht="21" customHeight="1" x14ac:dyDescent="0.25">
      <c r="A128" s="736"/>
      <c r="B128" s="804"/>
      <c r="C128" s="804"/>
      <c r="D128" s="804"/>
      <c r="E128" s="804"/>
      <c r="F128" s="804"/>
      <c r="G128" s="804"/>
      <c r="H128" s="804"/>
      <c r="I128" s="804"/>
      <c r="J128" s="737"/>
    </row>
    <row r="129" spans="1:10" ht="21" customHeight="1" x14ac:dyDescent="0.25">
      <c r="A129" s="736"/>
      <c r="B129" s="804"/>
      <c r="C129" s="804"/>
      <c r="D129" s="804"/>
      <c r="E129" s="804"/>
      <c r="F129" s="804"/>
      <c r="G129" s="804"/>
      <c r="H129" s="804"/>
      <c r="I129" s="804"/>
      <c r="J129" s="737"/>
    </row>
    <row r="130" spans="1:10" ht="21" customHeight="1" x14ac:dyDescent="0.25">
      <c r="A130" s="736"/>
      <c r="B130" s="804"/>
      <c r="C130" s="804"/>
      <c r="D130" s="804"/>
      <c r="E130" s="804"/>
      <c r="F130" s="804"/>
      <c r="G130" s="804"/>
      <c r="H130" s="804"/>
      <c r="I130" s="804"/>
      <c r="J130" s="737"/>
    </row>
    <row r="131" spans="1:10" ht="21" customHeight="1" x14ac:dyDescent="0.25">
      <c r="A131" s="736"/>
      <c r="B131" s="804"/>
      <c r="C131" s="804"/>
      <c r="D131" s="804"/>
      <c r="E131" s="804"/>
      <c r="F131" s="804"/>
      <c r="G131" s="804"/>
      <c r="H131" s="804"/>
      <c r="I131" s="804"/>
      <c r="J131" s="737"/>
    </row>
    <row r="132" spans="1:10" x14ac:dyDescent="0.25">
      <c r="A132" s="736"/>
      <c r="B132" s="804"/>
      <c r="C132" s="804"/>
      <c r="D132" s="804"/>
      <c r="E132" s="804"/>
      <c r="F132" s="804"/>
      <c r="G132" s="804"/>
      <c r="H132" s="804"/>
      <c r="I132" s="804"/>
      <c r="J132" s="737"/>
    </row>
    <row r="133" spans="1:10" x14ac:dyDescent="0.25">
      <c r="A133" s="738"/>
      <c r="B133" s="804"/>
      <c r="C133" s="804"/>
      <c r="D133" s="804"/>
      <c r="E133" s="804"/>
      <c r="F133" s="804"/>
      <c r="G133" s="804"/>
      <c r="H133" s="804"/>
      <c r="I133" s="804"/>
      <c r="J133" s="737"/>
    </row>
    <row r="134" spans="1:10" x14ac:dyDescent="0.25">
      <c r="A134" s="738"/>
      <c r="B134" s="804"/>
      <c r="C134" s="804"/>
      <c r="D134" s="804"/>
      <c r="E134" s="804"/>
      <c r="F134" s="804"/>
      <c r="G134" s="804"/>
      <c r="H134" s="804"/>
      <c r="I134" s="804"/>
      <c r="J134" s="737"/>
    </row>
    <row r="135" spans="1:10" x14ac:dyDescent="0.25">
      <c r="A135" s="738"/>
      <c r="B135" s="804"/>
      <c r="C135" s="804"/>
      <c r="D135" s="804"/>
      <c r="E135" s="804"/>
      <c r="F135" s="804"/>
      <c r="G135" s="804"/>
      <c r="H135" s="804"/>
      <c r="I135" s="804"/>
      <c r="J135" s="737"/>
    </row>
    <row r="136" spans="1:10" x14ac:dyDescent="0.25">
      <c r="A136" s="738"/>
      <c r="B136" s="804"/>
      <c r="C136" s="804"/>
      <c r="D136" s="804"/>
      <c r="E136" s="804"/>
      <c r="F136" s="804"/>
      <c r="G136" s="804"/>
      <c r="H136" s="804"/>
      <c r="I136" s="804"/>
      <c r="J136" s="737"/>
    </row>
    <row r="137" spans="1:10" x14ac:dyDescent="0.25">
      <c r="A137" s="738"/>
      <c r="B137" s="804"/>
      <c r="C137" s="804"/>
      <c r="D137" s="804"/>
      <c r="E137" s="804"/>
      <c r="F137" s="804"/>
      <c r="G137" s="804"/>
      <c r="H137" s="804"/>
      <c r="I137" s="804"/>
      <c r="J137" s="737"/>
    </row>
    <row r="138" spans="1:10" x14ac:dyDescent="0.25">
      <c r="A138" s="738"/>
      <c r="B138" s="804"/>
      <c r="C138" s="804"/>
      <c r="D138" s="804"/>
      <c r="E138" s="804"/>
      <c r="F138" s="804"/>
      <c r="G138" s="804"/>
      <c r="H138" s="804"/>
      <c r="I138" s="804"/>
      <c r="J138" s="737"/>
    </row>
    <row r="139" spans="1:10" x14ac:dyDescent="0.25">
      <c r="A139" s="738"/>
      <c r="B139" s="804"/>
      <c r="C139" s="804"/>
      <c r="D139" s="804"/>
      <c r="E139" s="804"/>
      <c r="F139" s="804"/>
      <c r="G139" s="804"/>
      <c r="H139" s="804"/>
      <c r="I139" s="804"/>
      <c r="J139" s="737"/>
    </row>
    <row r="140" spans="1:10" x14ac:dyDescent="0.25">
      <c r="A140" s="738"/>
      <c r="B140" s="804"/>
      <c r="C140" s="804"/>
      <c r="D140" s="804"/>
      <c r="E140" s="804"/>
      <c r="F140" s="804"/>
      <c r="G140" s="804"/>
      <c r="H140" s="804"/>
      <c r="I140" s="804"/>
      <c r="J140" s="737"/>
    </row>
    <row r="141" spans="1:10" x14ac:dyDescent="0.25">
      <c r="A141" s="738"/>
      <c r="B141" s="804"/>
      <c r="C141" s="804"/>
      <c r="D141" s="804"/>
      <c r="E141" s="804"/>
      <c r="F141" s="804"/>
      <c r="G141" s="804"/>
      <c r="H141" s="804"/>
      <c r="I141" s="804"/>
      <c r="J141" s="737"/>
    </row>
    <row r="142" spans="1:10" x14ac:dyDescent="0.25">
      <c r="A142" s="738"/>
      <c r="B142" s="804"/>
      <c r="C142" s="804"/>
      <c r="D142" s="804"/>
      <c r="E142" s="804"/>
      <c r="F142" s="804"/>
      <c r="G142" s="804"/>
      <c r="H142" s="804"/>
      <c r="I142" s="804"/>
      <c r="J142" s="737"/>
    </row>
    <row r="143" spans="1:10" x14ac:dyDescent="0.25">
      <c r="A143" s="738"/>
      <c r="B143" s="804"/>
      <c r="C143" s="804"/>
      <c r="D143" s="804"/>
      <c r="E143" s="804"/>
      <c r="F143" s="804"/>
      <c r="G143" s="804"/>
      <c r="H143" s="804"/>
      <c r="I143" s="804"/>
      <c r="J143" s="737"/>
    </row>
    <row r="144" spans="1:10" x14ac:dyDescent="0.25">
      <c r="A144" s="738"/>
      <c r="B144" s="804"/>
      <c r="C144" s="804"/>
      <c r="D144" s="804"/>
      <c r="E144" s="804"/>
      <c r="F144" s="804"/>
      <c r="G144" s="804"/>
      <c r="H144" s="804"/>
      <c r="I144" s="804"/>
      <c r="J144" s="737"/>
    </row>
    <row r="145" spans="1:10" x14ac:dyDescent="0.25">
      <c r="A145" s="738"/>
      <c r="B145" s="804"/>
      <c r="C145" s="804"/>
      <c r="D145" s="804"/>
      <c r="E145" s="804"/>
      <c r="F145" s="804"/>
      <c r="G145" s="804"/>
      <c r="H145" s="804"/>
      <c r="I145" s="804"/>
      <c r="J145" s="737"/>
    </row>
    <row r="146" spans="1:10" x14ac:dyDescent="0.25">
      <c r="A146" s="738"/>
      <c r="B146" s="804"/>
      <c r="C146" s="804"/>
      <c r="D146" s="804"/>
      <c r="E146" s="804"/>
      <c r="F146" s="804"/>
      <c r="G146" s="804"/>
      <c r="H146" s="804"/>
      <c r="I146" s="804"/>
      <c r="J146" s="737"/>
    </row>
    <row r="147" spans="1:10" x14ac:dyDescent="0.25">
      <c r="A147" s="738"/>
      <c r="B147" s="804"/>
      <c r="C147" s="804"/>
      <c r="D147" s="804"/>
      <c r="E147" s="804"/>
      <c r="F147" s="804"/>
      <c r="G147" s="804"/>
      <c r="H147" s="804"/>
      <c r="I147" s="804"/>
      <c r="J147" s="737"/>
    </row>
    <row r="148" spans="1:10" x14ac:dyDescent="0.25">
      <c r="A148" s="738"/>
      <c r="B148" s="804"/>
      <c r="C148" s="804"/>
      <c r="D148" s="804"/>
      <c r="E148" s="804"/>
      <c r="F148" s="804"/>
      <c r="G148" s="804"/>
      <c r="H148" s="804"/>
      <c r="I148" s="804"/>
      <c r="J148" s="737"/>
    </row>
    <row r="149" spans="1:10" x14ac:dyDescent="0.25">
      <c r="A149" s="738"/>
      <c r="B149" s="804"/>
      <c r="C149" s="804"/>
      <c r="D149" s="804"/>
      <c r="E149" s="804"/>
      <c r="F149" s="804"/>
      <c r="G149" s="804"/>
      <c r="H149" s="804"/>
      <c r="I149" s="804"/>
      <c r="J149" s="737"/>
    </row>
    <row r="150" spans="1:10" x14ac:dyDescent="0.25">
      <c r="A150" s="736"/>
      <c r="B150" s="804"/>
      <c r="C150" s="804"/>
      <c r="D150" s="804"/>
      <c r="E150" s="804"/>
      <c r="F150" s="804"/>
      <c r="G150" s="804"/>
      <c r="H150" s="804"/>
      <c r="I150" s="804"/>
      <c r="J150" s="737"/>
    </row>
    <row r="151" spans="1:10" x14ac:dyDescent="0.25">
      <c r="A151" s="736"/>
      <c r="B151" s="804"/>
      <c r="C151" s="804"/>
      <c r="D151" s="804"/>
      <c r="E151" s="804"/>
      <c r="F151" s="804"/>
      <c r="G151" s="804"/>
      <c r="H151" s="804"/>
      <c r="I151" s="804"/>
      <c r="J151" s="737"/>
    </row>
    <row r="152" spans="1:10" x14ac:dyDescent="0.25">
      <c r="A152" s="736"/>
      <c r="B152" s="804"/>
      <c r="C152" s="804"/>
      <c r="D152" s="804"/>
      <c r="E152" s="804"/>
      <c r="F152" s="804"/>
      <c r="G152" s="804"/>
      <c r="H152" s="804"/>
      <c r="I152" s="804"/>
      <c r="J152" s="737"/>
    </row>
    <row r="153" spans="1:10" x14ac:dyDescent="0.25">
      <c r="A153" s="736"/>
      <c r="B153" s="804"/>
      <c r="C153" s="804"/>
      <c r="D153" s="804"/>
      <c r="E153" s="804"/>
      <c r="F153" s="804"/>
      <c r="G153" s="804"/>
      <c r="H153" s="804"/>
      <c r="I153" s="804"/>
      <c r="J153" s="737"/>
    </row>
    <row r="154" spans="1:10" x14ac:dyDescent="0.25">
      <c r="A154" s="736"/>
      <c r="B154" s="804"/>
      <c r="C154" s="804"/>
      <c r="D154" s="804"/>
      <c r="E154" s="804"/>
      <c r="F154" s="804"/>
      <c r="G154" s="804"/>
      <c r="H154" s="804"/>
      <c r="I154" s="804"/>
      <c r="J154" s="737"/>
    </row>
    <row r="155" spans="1:10" x14ac:dyDescent="0.25">
      <c r="A155" s="736"/>
      <c r="B155" s="804"/>
      <c r="C155" s="804"/>
      <c r="D155" s="804"/>
      <c r="E155" s="804"/>
      <c r="F155" s="804"/>
      <c r="G155" s="804"/>
      <c r="H155" s="804"/>
      <c r="I155" s="804"/>
      <c r="J155" s="737"/>
    </row>
    <row r="156" spans="1:10" x14ac:dyDescent="0.25">
      <c r="A156" s="736"/>
      <c r="B156" s="804"/>
      <c r="C156" s="804"/>
      <c r="D156" s="804"/>
      <c r="E156" s="804"/>
      <c r="F156" s="804"/>
      <c r="G156" s="804"/>
      <c r="H156" s="804"/>
      <c r="I156" s="804"/>
      <c r="J156" s="737"/>
    </row>
    <row r="157" spans="1:10" x14ac:dyDescent="0.25">
      <c r="A157" s="736"/>
      <c r="B157" s="804"/>
      <c r="C157" s="804"/>
      <c r="D157" s="804"/>
      <c r="E157" s="804"/>
      <c r="F157" s="804"/>
      <c r="G157" s="804"/>
      <c r="H157" s="804"/>
      <c r="I157" s="804"/>
      <c r="J157" s="737"/>
    </row>
    <row r="158" spans="1:10" x14ac:dyDescent="0.25">
      <c r="A158" s="736"/>
      <c r="B158" s="739"/>
      <c r="C158" s="739"/>
      <c r="D158" s="739"/>
      <c r="E158" s="739"/>
      <c r="F158" s="739"/>
      <c r="G158" s="739"/>
      <c r="H158" s="739"/>
      <c r="I158" s="739"/>
      <c r="J158" s="737"/>
    </row>
    <row r="159" spans="1:10" x14ac:dyDescent="0.25">
      <c r="A159" s="736"/>
      <c r="B159" s="739"/>
      <c r="C159" s="739"/>
      <c r="D159" s="739"/>
      <c r="E159" s="739"/>
      <c r="F159" s="739"/>
      <c r="G159" s="739"/>
      <c r="H159" s="739"/>
      <c r="I159" s="740" t="s">
        <v>722</v>
      </c>
      <c r="J159" s="737"/>
    </row>
    <row r="160" spans="1:10" ht="15.75" thickBot="1" x14ac:dyDescent="0.3">
      <c r="A160" s="741"/>
      <c r="B160" s="742"/>
      <c r="C160" s="742"/>
      <c r="D160" s="742"/>
      <c r="E160" s="742"/>
      <c r="F160" s="742"/>
      <c r="G160" s="742"/>
      <c r="H160" s="742"/>
      <c r="I160" s="742"/>
      <c r="J160" s="743"/>
    </row>
    <row r="169" spans="1:10" x14ac:dyDescent="0.25">
      <c r="A169" s="736"/>
      <c r="B169" s="806"/>
      <c r="C169" s="804"/>
      <c r="D169" s="804"/>
      <c r="E169" s="804"/>
      <c r="F169" s="804"/>
      <c r="G169" s="804"/>
      <c r="H169" s="804"/>
      <c r="I169" s="804"/>
      <c r="J169" s="737"/>
    </row>
    <row r="170" spans="1:10" x14ac:dyDescent="0.25">
      <c r="A170" s="736"/>
      <c r="B170" s="804"/>
      <c r="C170" s="804"/>
      <c r="D170" s="804"/>
      <c r="E170" s="804"/>
      <c r="F170" s="804"/>
      <c r="G170" s="804"/>
      <c r="H170" s="804"/>
      <c r="I170" s="804"/>
      <c r="J170" s="737"/>
    </row>
    <row r="171" spans="1:10" x14ac:dyDescent="0.25">
      <c r="A171" s="736"/>
      <c r="B171" s="804"/>
      <c r="C171" s="804"/>
      <c r="D171" s="804"/>
      <c r="E171" s="804"/>
      <c r="F171" s="804"/>
      <c r="G171" s="804"/>
      <c r="H171" s="804"/>
      <c r="I171" s="804"/>
      <c r="J171" s="737"/>
    </row>
    <row r="172" spans="1:10" x14ac:dyDescent="0.25">
      <c r="A172" s="736"/>
      <c r="B172" s="804"/>
      <c r="C172" s="804"/>
      <c r="D172" s="804"/>
      <c r="E172" s="804"/>
      <c r="F172" s="804"/>
      <c r="G172" s="804"/>
      <c r="H172" s="804"/>
      <c r="I172" s="804"/>
      <c r="J172" s="737"/>
    </row>
    <row r="173" spans="1:10" ht="15" customHeight="1" x14ac:dyDescent="0.25">
      <c r="A173" s="736"/>
      <c r="B173" s="804"/>
      <c r="C173" s="804"/>
      <c r="D173" s="804"/>
      <c r="E173" s="804"/>
      <c r="F173" s="804"/>
      <c r="G173" s="804"/>
      <c r="H173" s="804"/>
      <c r="I173" s="804"/>
      <c r="J173" s="737"/>
    </row>
    <row r="174" spans="1:10" ht="15" customHeight="1" x14ac:dyDescent="0.25">
      <c r="A174" s="736"/>
      <c r="B174" s="804"/>
      <c r="C174" s="804"/>
      <c r="D174" s="804"/>
      <c r="E174" s="804"/>
      <c r="F174" s="804"/>
      <c r="G174" s="804"/>
      <c r="H174" s="804"/>
      <c r="I174" s="804"/>
      <c r="J174" s="737"/>
    </row>
    <row r="175" spans="1:10" ht="15" customHeight="1" x14ac:dyDescent="0.25">
      <c r="A175" s="736"/>
      <c r="B175" s="804"/>
      <c r="C175" s="804"/>
      <c r="D175" s="804"/>
      <c r="E175" s="804"/>
      <c r="F175" s="804"/>
      <c r="G175" s="804"/>
      <c r="H175" s="804"/>
      <c r="I175" s="804"/>
      <c r="J175" s="737"/>
    </row>
    <row r="176" spans="1:10" ht="15" customHeight="1" x14ac:dyDescent="0.25">
      <c r="A176" s="736"/>
      <c r="B176" s="804"/>
      <c r="C176" s="804"/>
      <c r="D176" s="804"/>
      <c r="E176" s="804"/>
      <c r="F176" s="804"/>
      <c r="G176" s="804"/>
      <c r="H176" s="804"/>
      <c r="I176" s="804"/>
      <c r="J176" s="737"/>
    </row>
    <row r="177" spans="1:10" ht="15" customHeight="1" x14ac:dyDescent="0.25">
      <c r="A177" s="736"/>
      <c r="B177" s="804"/>
      <c r="C177" s="804"/>
      <c r="D177" s="804"/>
      <c r="E177" s="804"/>
      <c r="F177" s="804"/>
      <c r="G177" s="804"/>
      <c r="H177" s="804"/>
      <c r="I177" s="804"/>
      <c r="J177" s="737"/>
    </row>
    <row r="178" spans="1:10" ht="15" customHeight="1" x14ac:dyDescent="0.25">
      <c r="A178" s="736"/>
      <c r="B178" s="804"/>
      <c r="C178" s="804"/>
      <c r="D178" s="804"/>
      <c r="E178" s="804"/>
      <c r="F178" s="804"/>
      <c r="G178" s="804"/>
      <c r="H178" s="804"/>
      <c r="I178" s="804"/>
      <c r="J178" s="737"/>
    </row>
    <row r="179" spans="1:10" ht="15" customHeight="1" x14ac:dyDescent="0.25">
      <c r="A179" s="736"/>
      <c r="B179" s="804"/>
      <c r="C179" s="804"/>
      <c r="D179" s="804"/>
      <c r="E179" s="804"/>
      <c r="F179" s="804"/>
      <c r="G179" s="804"/>
      <c r="H179" s="804"/>
      <c r="I179" s="804"/>
      <c r="J179" s="737"/>
    </row>
    <row r="180" spans="1:10" x14ac:dyDescent="0.25">
      <c r="A180" s="736"/>
      <c r="B180" s="804"/>
      <c r="C180" s="804"/>
      <c r="D180" s="804"/>
      <c r="E180" s="804"/>
      <c r="F180" s="804"/>
      <c r="G180" s="804"/>
      <c r="H180" s="804"/>
      <c r="I180" s="804"/>
      <c r="J180" s="737"/>
    </row>
    <row r="181" spans="1:10" ht="21" customHeight="1" x14ac:dyDescent="0.25">
      <c r="A181" s="736"/>
      <c r="B181" s="804"/>
      <c r="C181" s="804"/>
      <c r="D181" s="804"/>
      <c r="E181" s="804"/>
      <c r="F181" s="804"/>
      <c r="G181" s="804"/>
      <c r="H181" s="804"/>
      <c r="I181" s="804"/>
      <c r="J181" s="737"/>
    </row>
    <row r="182" spans="1:10" ht="21" customHeight="1" x14ac:dyDescent="0.25">
      <c r="A182" s="736"/>
      <c r="B182" s="804"/>
      <c r="C182" s="804"/>
      <c r="D182" s="804"/>
      <c r="E182" s="804"/>
      <c r="F182" s="804"/>
      <c r="G182" s="804"/>
      <c r="H182" s="804"/>
      <c r="I182" s="804"/>
      <c r="J182" s="737"/>
    </row>
    <row r="183" spans="1:10" ht="21" customHeight="1" x14ac:dyDescent="0.25">
      <c r="A183" s="736"/>
      <c r="B183" s="804"/>
      <c r="C183" s="804"/>
      <c r="D183" s="804"/>
      <c r="E183" s="804"/>
      <c r="F183" s="804"/>
      <c r="G183" s="804"/>
      <c r="H183" s="804"/>
      <c r="I183" s="804"/>
      <c r="J183" s="737"/>
    </row>
    <row r="184" spans="1:10" ht="21" customHeight="1" x14ac:dyDescent="0.25">
      <c r="A184" s="736"/>
      <c r="B184" s="804"/>
      <c r="C184" s="804"/>
      <c r="D184" s="804"/>
      <c r="E184" s="804"/>
      <c r="F184" s="804"/>
      <c r="G184" s="804"/>
      <c r="H184" s="804"/>
      <c r="I184" s="804"/>
      <c r="J184" s="737"/>
    </row>
    <row r="185" spans="1:10" ht="21" customHeight="1" x14ac:dyDescent="0.25">
      <c r="A185" s="736"/>
      <c r="B185" s="804"/>
      <c r="C185" s="804"/>
      <c r="D185" s="804"/>
      <c r="E185" s="804"/>
      <c r="F185" s="804"/>
      <c r="G185" s="804"/>
      <c r="H185" s="804"/>
      <c r="I185" s="804"/>
      <c r="J185" s="737"/>
    </row>
    <row r="186" spans="1:10" ht="21" customHeight="1" x14ac:dyDescent="0.25">
      <c r="A186" s="736"/>
      <c r="B186" s="804"/>
      <c r="C186" s="804"/>
      <c r="D186" s="804"/>
      <c r="E186" s="804"/>
      <c r="F186" s="804"/>
      <c r="G186" s="804"/>
      <c r="H186" s="804"/>
      <c r="I186" s="804"/>
      <c r="J186" s="737"/>
    </row>
    <row r="187" spans="1:10" x14ac:dyDescent="0.25">
      <c r="A187" s="736"/>
      <c r="B187" s="804"/>
      <c r="C187" s="804"/>
      <c r="D187" s="804"/>
      <c r="E187" s="804"/>
      <c r="F187" s="804"/>
      <c r="G187" s="804"/>
      <c r="H187" s="804"/>
      <c r="I187" s="804"/>
      <c r="J187" s="737"/>
    </row>
    <row r="188" spans="1:10" x14ac:dyDescent="0.25">
      <c r="A188" s="738"/>
      <c r="B188" s="804"/>
      <c r="C188" s="804"/>
      <c r="D188" s="804"/>
      <c r="E188" s="804"/>
      <c r="F188" s="804"/>
      <c r="G188" s="804"/>
      <c r="H188" s="804"/>
      <c r="I188" s="804"/>
      <c r="J188" s="737"/>
    </row>
    <row r="189" spans="1:10" x14ac:dyDescent="0.25">
      <c r="A189" s="738"/>
      <c r="B189" s="804"/>
      <c r="C189" s="804"/>
      <c r="D189" s="804"/>
      <c r="E189" s="804"/>
      <c r="F189" s="804"/>
      <c r="G189" s="804"/>
      <c r="H189" s="804"/>
      <c r="I189" s="804"/>
      <c r="J189" s="737"/>
    </row>
    <row r="190" spans="1:10" x14ac:dyDescent="0.25">
      <c r="A190" s="738"/>
      <c r="B190" s="804"/>
      <c r="C190" s="804"/>
      <c r="D190" s="804"/>
      <c r="E190" s="804"/>
      <c r="F190" s="804"/>
      <c r="G190" s="804"/>
      <c r="H190" s="804"/>
      <c r="I190" s="804"/>
      <c r="J190" s="737"/>
    </row>
    <row r="191" spans="1:10" x14ac:dyDescent="0.25">
      <c r="A191" s="738"/>
      <c r="B191" s="804"/>
      <c r="C191" s="804"/>
      <c r="D191" s="804"/>
      <c r="E191" s="804"/>
      <c r="F191" s="804"/>
      <c r="G191" s="804"/>
      <c r="H191" s="804"/>
      <c r="I191" s="804"/>
      <c r="J191" s="737"/>
    </row>
    <row r="192" spans="1:10" x14ac:dyDescent="0.25">
      <c r="A192" s="738"/>
      <c r="B192" s="804"/>
      <c r="C192" s="804"/>
      <c r="D192" s="804"/>
      <c r="E192" s="804"/>
      <c r="F192" s="804"/>
      <c r="G192" s="804"/>
      <c r="H192" s="804"/>
      <c r="I192" s="804"/>
      <c r="J192" s="737"/>
    </row>
    <row r="193" spans="1:10" x14ac:dyDescent="0.25">
      <c r="A193" s="738"/>
      <c r="B193" s="804"/>
      <c r="C193" s="804"/>
      <c r="D193" s="804"/>
      <c r="E193" s="804"/>
      <c r="F193" s="804"/>
      <c r="G193" s="804"/>
      <c r="H193" s="804"/>
      <c r="I193" s="804"/>
      <c r="J193" s="737"/>
    </row>
    <row r="194" spans="1:10" x14ac:dyDescent="0.25">
      <c r="A194" s="738"/>
      <c r="B194" s="804"/>
      <c r="C194" s="804"/>
      <c r="D194" s="804"/>
      <c r="E194" s="804"/>
      <c r="F194" s="804"/>
      <c r="G194" s="804"/>
      <c r="H194" s="804"/>
      <c r="I194" s="804"/>
      <c r="J194" s="737"/>
    </row>
    <row r="195" spans="1:10" x14ac:dyDescent="0.25">
      <c r="A195" s="738"/>
      <c r="B195" s="804"/>
      <c r="C195" s="804"/>
      <c r="D195" s="804"/>
      <c r="E195" s="804"/>
      <c r="F195" s="804"/>
      <c r="G195" s="804"/>
      <c r="H195" s="804"/>
      <c r="I195" s="804"/>
      <c r="J195" s="737"/>
    </row>
    <row r="196" spans="1:10" x14ac:dyDescent="0.25">
      <c r="A196" s="738"/>
      <c r="B196" s="804"/>
      <c r="C196" s="804"/>
      <c r="D196" s="804"/>
      <c r="E196" s="804"/>
      <c r="F196" s="804"/>
      <c r="G196" s="804"/>
      <c r="H196" s="804"/>
      <c r="I196" s="804"/>
      <c r="J196" s="737"/>
    </row>
    <row r="197" spans="1:10" x14ac:dyDescent="0.25">
      <c r="A197" s="738"/>
      <c r="B197" s="804"/>
      <c r="C197" s="804"/>
      <c r="D197" s="804"/>
      <c r="E197" s="804"/>
      <c r="F197" s="804"/>
      <c r="G197" s="804"/>
      <c r="H197" s="804"/>
      <c r="I197" s="804"/>
      <c r="J197" s="737"/>
    </row>
    <row r="198" spans="1:10" x14ac:dyDescent="0.25">
      <c r="A198" s="738"/>
      <c r="B198" s="804"/>
      <c r="C198" s="804"/>
      <c r="D198" s="804"/>
      <c r="E198" s="804"/>
      <c r="F198" s="804"/>
      <c r="G198" s="804"/>
      <c r="H198" s="804"/>
      <c r="I198" s="804"/>
      <c r="J198" s="737"/>
    </row>
    <row r="199" spans="1:10" x14ac:dyDescent="0.25">
      <c r="A199" s="738"/>
      <c r="B199" s="804"/>
      <c r="C199" s="804"/>
      <c r="D199" s="804"/>
      <c r="E199" s="804"/>
      <c r="F199" s="804"/>
      <c r="G199" s="804"/>
      <c r="H199" s="804"/>
      <c r="I199" s="804"/>
      <c r="J199" s="737"/>
    </row>
    <row r="200" spans="1:10" x14ac:dyDescent="0.25">
      <c r="A200" s="738"/>
      <c r="B200" s="804"/>
      <c r="C200" s="804"/>
      <c r="D200" s="804"/>
      <c r="E200" s="804"/>
      <c r="F200" s="804"/>
      <c r="G200" s="804"/>
      <c r="H200" s="804"/>
      <c r="I200" s="804"/>
      <c r="J200" s="737"/>
    </row>
    <row r="201" spans="1:10" x14ac:dyDescent="0.25">
      <c r="A201" s="738"/>
      <c r="B201" s="804"/>
      <c r="C201" s="804"/>
      <c r="D201" s="804"/>
      <c r="E201" s="804"/>
      <c r="F201" s="804"/>
      <c r="G201" s="804"/>
      <c r="H201" s="804"/>
      <c r="I201" s="804"/>
      <c r="J201" s="737"/>
    </row>
    <row r="202" spans="1:10" x14ac:dyDescent="0.25">
      <c r="A202" s="738"/>
      <c r="B202" s="804"/>
      <c r="C202" s="804"/>
      <c r="D202" s="804"/>
      <c r="E202" s="804"/>
      <c r="F202" s="804"/>
      <c r="G202" s="804"/>
      <c r="H202" s="804"/>
      <c r="I202" s="804"/>
      <c r="J202" s="737"/>
    </row>
    <row r="203" spans="1:10" x14ac:dyDescent="0.25">
      <c r="A203" s="738"/>
      <c r="B203" s="804"/>
      <c r="C203" s="804"/>
      <c r="D203" s="804"/>
      <c r="E203" s="804"/>
      <c r="F203" s="804"/>
      <c r="G203" s="804"/>
      <c r="H203" s="804"/>
      <c r="I203" s="804"/>
      <c r="J203" s="737"/>
    </row>
    <row r="204" spans="1:10" x14ac:dyDescent="0.25">
      <c r="A204" s="738"/>
      <c r="B204" s="804"/>
      <c r="C204" s="804"/>
      <c r="D204" s="804"/>
      <c r="E204" s="804"/>
      <c r="F204" s="804"/>
      <c r="G204" s="804"/>
      <c r="H204" s="804"/>
      <c r="I204" s="804"/>
      <c r="J204" s="737"/>
    </row>
    <row r="205" spans="1:10" x14ac:dyDescent="0.25">
      <c r="A205" s="736"/>
      <c r="B205" s="804"/>
      <c r="C205" s="804"/>
      <c r="D205" s="804"/>
      <c r="E205" s="804"/>
      <c r="F205" s="804"/>
      <c r="G205" s="804"/>
      <c r="H205" s="804"/>
      <c r="I205" s="804"/>
      <c r="J205" s="737"/>
    </row>
    <row r="206" spans="1:10" x14ac:dyDescent="0.25">
      <c r="A206" s="736"/>
      <c r="B206" s="804"/>
      <c r="C206" s="804"/>
      <c r="D206" s="804"/>
      <c r="E206" s="804"/>
      <c r="F206" s="804"/>
      <c r="G206" s="804"/>
      <c r="H206" s="804"/>
      <c r="I206" s="804"/>
      <c r="J206" s="737"/>
    </row>
    <row r="207" spans="1:10" x14ac:dyDescent="0.25">
      <c r="A207" s="736"/>
      <c r="B207" s="804"/>
      <c r="C207" s="804"/>
      <c r="D207" s="804"/>
      <c r="E207" s="804"/>
      <c r="F207" s="804"/>
      <c r="G207" s="804"/>
      <c r="H207" s="804"/>
      <c r="I207" s="804"/>
      <c r="J207" s="737"/>
    </row>
    <row r="208" spans="1:10" x14ac:dyDescent="0.25">
      <c r="A208" s="736"/>
      <c r="B208" s="804"/>
      <c r="C208" s="804"/>
      <c r="D208" s="804"/>
      <c r="E208" s="804"/>
      <c r="F208" s="804"/>
      <c r="G208" s="804"/>
      <c r="H208" s="804"/>
      <c r="I208" s="804"/>
      <c r="J208" s="737"/>
    </row>
    <row r="209" spans="1:10" x14ac:dyDescent="0.25">
      <c r="A209" s="736"/>
      <c r="B209" s="804"/>
      <c r="C209" s="804"/>
      <c r="D209" s="804"/>
      <c r="E209" s="804"/>
      <c r="F209" s="804"/>
      <c r="G209" s="804"/>
      <c r="H209" s="804"/>
      <c r="I209" s="804"/>
      <c r="J209" s="737"/>
    </row>
    <row r="210" spans="1:10" x14ac:dyDescent="0.25">
      <c r="A210" s="736"/>
      <c r="B210" s="804"/>
      <c r="C210" s="804"/>
      <c r="D210" s="804"/>
      <c r="E210" s="804"/>
      <c r="F210" s="804"/>
      <c r="G210" s="804"/>
      <c r="H210" s="804"/>
      <c r="I210" s="804"/>
      <c r="J210" s="737"/>
    </row>
    <row r="211" spans="1:10" x14ac:dyDescent="0.25">
      <c r="A211" s="736"/>
      <c r="B211" s="804"/>
      <c r="C211" s="804"/>
      <c r="D211" s="804"/>
      <c r="E211" s="804"/>
      <c r="F211" s="804"/>
      <c r="G211" s="804"/>
      <c r="H211" s="804"/>
      <c r="I211" s="804"/>
      <c r="J211" s="737"/>
    </row>
    <row r="212" spans="1:10" x14ac:dyDescent="0.25">
      <c r="A212" s="736"/>
      <c r="B212" s="804"/>
      <c r="C212" s="804"/>
      <c r="D212" s="804"/>
      <c r="E212" s="804"/>
      <c r="F212" s="804"/>
      <c r="G212" s="804"/>
      <c r="H212" s="804"/>
      <c r="I212" s="804"/>
      <c r="J212" s="737"/>
    </row>
    <row r="213" spans="1:10" x14ac:dyDescent="0.25">
      <c r="A213" s="736"/>
      <c r="B213" s="739"/>
      <c r="C213" s="739"/>
      <c r="D213" s="739"/>
      <c r="E213" s="739"/>
      <c r="F213" s="739"/>
      <c r="G213" s="739"/>
      <c r="H213" s="739"/>
      <c r="I213" s="739"/>
      <c r="J213" s="737"/>
    </row>
    <row r="214" spans="1:10" x14ac:dyDescent="0.25">
      <c r="A214" s="736"/>
      <c r="B214" s="739"/>
      <c r="C214" s="739"/>
      <c r="D214" s="739"/>
      <c r="E214" s="739"/>
      <c r="F214" s="739"/>
      <c r="G214" s="739"/>
      <c r="H214" s="739"/>
      <c r="I214" s="740" t="s">
        <v>723</v>
      </c>
      <c r="J214" s="737"/>
    </row>
    <row r="215" spans="1:10" ht="15.75" thickBot="1" x14ac:dyDescent="0.3">
      <c r="A215" s="741"/>
      <c r="B215" s="742"/>
      <c r="C215" s="742"/>
      <c r="D215" s="742"/>
      <c r="E215" s="742"/>
      <c r="F215" s="742"/>
      <c r="G215" s="742"/>
      <c r="H215" s="742"/>
      <c r="I215" s="742"/>
      <c r="J215" s="743"/>
    </row>
    <row r="216" spans="1:10" x14ac:dyDescent="0.25">
      <c r="A216" s="739"/>
      <c r="B216" s="739"/>
      <c r="C216" s="739"/>
      <c r="D216" s="739"/>
      <c r="E216" s="739"/>
      <c r="F216" s="739"/>
      <c r="G216" s="739"/>
      <c r="H216" s="739"/>
      <c r="I216" s="739"/>
      <c r="J216" s="739"/>
    </row>
    <row r="217" spans="1:10" x14ac:dyDescent="0.25">
      <c r="A217" s="739"/>
      <c r="B217" s="739"/>
      <c r="C217" s="739"/>
      <c r="D217" s="739"/>
      <c r="E217" s="739"/>
      <c r="F217" s="739"/>
      <c r="G217" s="739"/>
      <c r="H217" s="739"/>
      <c r="I217" s="739"/>
      <c r="J217" s="739"/>
    </row>
    <row r="218" spans="1:10" x14ac:dyDescent="0.25">
      <c r="A218" s="739"/>
      <c r="B218" s="739"/>
      <c r="C218" s="739"/>
      <c r="D218" s="739"/>
      <c r="E218" s="739"/>
      <c r="F218" s="739"/>
      <c r="G218" s="739"/>
      <c r="H218" s="739"/>
      <c r="I218" s="739"/>
      <c r="J218" s="739"/>
    </row>
    <row r="219" spans="1:10" x14ac:dyDescent="0.25">
      <c r="A219" s="739"/>
      <c r="B219" s="739"/>
      <c r="C219" s="739"/>
      <c r="D219" s="739"/>
      <c r="E219" s="739"/>
      <c r="F219" s="739"/>
      <c r="G219" s="739"/>
      <c r="H219" s="739"/>
      <c r="I219" s="739"/>
      <c r="J219" s="739"/>
    </row>
    <row r="220" spans="1:10" x14ac:dyDescent="0.25">
      <c r="A220" s="739"/>
      <c r="B220" s="739"/>
      <c r="C220" s="739"/>
      <c r="D220" s="739"/>
      <c r="E220" s="739"/>
      <c r="F220" s="739"/>
      <c r="G220" s="739"/>
      <c r="H220" s="739"/>
      <c r="I220" s="739"/>
      <c r="J220" s="739"/>
    </row>
    <row r="221" spans="1:10" x14ac:dyDescent="0.25">
      <c r="A221" s="739"/>
      <c r="B221" s="739"/>
      <c r="C221" s="739"/>
      <c r="D221" s="739"/>
      <c r="E221" s="739"/>
      <c r="F221" s="739"/>
      <c r="G221" s="739"/>
      <c r="H221" s="739"/>
      <c r="I221" s="739"/>
      <c r="J221" s="739"/>
    </row>
    <row r="222" spans="1:10" x14ac:dyDescent="0.25">
      <c r="A222" s="739"/>
      <c r="B222" s="739"/>
      <c r="C222" s="739"/>
      <c r="D222" s="739"/>
      <c r="E222" s="739"/>
      <c r="F222" s="739"/>
      <c r="G222" s="739"/>
      <c r="H222" s="739"/>
      <c r="I222" s="739"/>
      <c r="J222" s="739"/>
    </row>
    <row r="223" spans="1:10" x14ac:dyDescent="0.25">
      <c r="A223" s="739"/>
      <c r="B223" s="739"/>
      <c r="C223" s="739"/>
      <c r="D223" s="739"/>
      <c r="E223" s="739"/>
      <c r="F223" s="739"/>
      <c r="G223" s="739"/>
      <c r="H223" s="739"/>
      <c r="I223" s="739"/>
      <c r="J223" s="739"/>
    </row>
    <row r="224" spans="1:10" ht="15.75" thickBot="1" x14ac:dyDescent="0.3">
      <c r="A224" s="739"/>
      <c r="B224" s="739"/>
      <c r="C224" s="739"/>
      <c r="D224" s="739"/>
      <c r="E224" s="739"/>
      <c r="F224" s="739"/>
      <c r="G224" s="739"/>
      <c r="H224" s="739"/>
      <c r="I224" s="739"/>
      <c r="J224" s="739"/>
    </row>
    <row r="225" spans="1:10" x14ac:dyDescent="0.25">
      <c r="A225" s="733"/>
      <c r="B225" s="734"/>
      <c r="C225" s="734"/>
      <c r="D225" s="734"/>
      <c r="E225" s="734"/>
      <c r="F225" s="734"/>
      <c r="G225" s="734"/>
      <c r="H225" s="734"/>
      <c r="I225" s="734"/>
      <c r="J225" s="735"/>
    </row>
    <row r="226" spans="1:10" ht="15" customHeight="1" x14ac:dyDescent="0.25">
      <c r="A226" s="736"/>
      <c r="B226" s="806"/>
      <c r="C226" s="806"/>
      <c r="D226" s="806"/>
      <c r="E226" s="806"/>
      <c r="F226" s="806"/>
      <c r="G226" s="806"/>
      <c r="H226" s="806"/>
      <c r="I226" s="806"/>
      <c r="J226" s="808"/>
    </row>
    <row r="227" spans="1:10" x14ac:dyDescent="0.25">
      <c r="A227" s="736"/>
      <c r="B227" s="806"/>
      <c r="C227" s="806"/>
      <c r="D227" s="806"/>
      <c r="E227" s="806"/>
      <c r="F227" s="806"/>
      <c r="G227" s="806"/>
      <c r="H227" s="806"/>
      <c r="I227" s="806"/>
      <c r="J227" s="808"/>
    </row>
    <row r="228" spans="1:10" x14ac:dyDescent="0.25">
      <c r="A228" s="736"/>
      <c r="B228" s="806"/>
      <c r="C228" s="806"/>
      <c r="D228" s="806"/>
      <c r="E228" s="806"/>
      <c r="F228" s="806"/>
      <c r="G228" s="806"/>
      <c r="H228" s="806"/>
      <c r="I228" s="806"/>
      <c r="J228" s="808"/>
    </row>
    <row r="229" spans="1:10" x14ac:dyDescent="0.25">
      <c r="A229" s="736"/>
      <c r="B229" s="806"/>
      <c r="C229" s="806"/>
      <c r="D229" s="806"/>
      <c r="E229" s="806"/>
      <c r="F229" s="806"/>
      <c r="G229" s="806"/>
      <c r="H229" s="806"/>
      <c r="I229" s="806"/>
      <c r="J229" s="808"/>
    </row>
    <row r="230" spans="1:10" ht="15" customHeight="1" x14ac:dyDescent="0.25">
      <c r="A230" s="736"/>
      <c r="B230" s="806"/>
      <c r="C230" s="806"/>
      <c r="D230" s="806"/>
      <c r="E230" s="806"/>
      <c r="F230" s="806"/>
      <c r="G230" s="806"/>
      <c r="H230" s="806"/>
      <c r="I230" s="806"/>
      <c r="J230" s="808"/>
    </row>
    <row r="231" spans="1:10" ht="15" customHeight="1" x14ac:dyDescent="0.25">
      <c r="A231" s="736"/>
      <c r="B231" s="806"/>
      <c r="C231" s="806"/>
      <c r="D231" s="806"/>
      <c r="E231" s="806"/>
      <c r="F231" s="806"/>
      <c r="G231" s="806"/>
      <c r="H231" s="806"/>
      <c r="I231" s="806"/>
      <c r="J231" s="808"/>
    </row>
    <row r="232" spans="1:10" ht="15" customHeight="1" x14ac:dyDescent="0.25">
      <c r="A232" s="736"/>
      <c r="B232" s="806"/>
      <c r="C232" s="806"/>
      <c r="D232" s="806"/>
      <c r="E232" s="806"/>
      <c r="F232" s="806"/>
      <c r="G232" s="806"/>
      <c r="H232" s="806"/>
      <c r="I232" s="806"/>
      <c r="J232" s="808"/>
    </row>
    <row r="233" spans="1:10" ht="15" customHeight="1" x14ac:dyDescent="0.25">
      <c r="A233" s="736"/>
      <c r="B233" s="806"/>
      <c r="C233" s="806"/>
      <c r="D233" s="806"/>
      <c r="E233" s="806"/>
      <c r="F233" s="806"/>
      <c r="G233" s="806"/>
      <c r="H233" s="806"/>
      <c r="I233" s="806"/>
      <c r="J233" s="808"/>
    </row>
    <row r="234" spans="1:10" ht="15" customHeight="1" x14ac:dyDescent="0.25">
      <c r="A234" s="736"/>
      <c r="B234" s="806"/>
      <c r="C234" s="806"/>
      <c r="D234" s="806"/>
      <c r="E234" s="806"/>
      <c r="F234" s="806"/>
      <c r="G234" s="806"/>
      <c r="H234" s="806"/>
      <c r="I234" s="806"/>
      <c r="J234" s="808"/>
    </row>
    <row r="235" spans="1:10" ht="15" customHeight="1" x14ac:dyDescent="0.25">
      <c r="A235" s="736"/>
      <c r="B235" s="806"/>
      <c r="C235" s="806"/>
      <c r="D235" s="806"/>
      <c r="E235" s="806"/>
      <c r="F235" s="806"/>
      <c r="G235" s="806"/>
      <c r="H235" s="806"/>
      <c r="I235" s="806"/>
      <c r="J235" s="808"/>
    </row>
    <row r="236" spans="1:10" ht="15" customHeight="1" x14ac:dyDescent="0.25">
      <c r="A236" s="736"/>
      <c r="B236" s="806"/>
      <c r="C236" s="806"/>
      <c r="D236" s="806"/>
      <c r="E236" s="806"/>
      <c r="F236" s="806"/>
      <c r="G236" s="806"/>
      <c r="H236" s="806"/>
      <c r="I236" s="806"/>
      <c r="J236" s="808"/>
    </row>
    <row r="237" spans="1:10" x14ac:dyDescent="0.25">
      <c r="A237" s="736"/>
      <c r="B237" s="806"/>
      <c r="C237" s="806"/>
      <c r="D237" s="806"/>
      <c r="E237" s="806"/>
      <c r="F237" s="806"/>
      <c r="G237" s="806"/>
      <c r="H237" s="806"/>
      <c r="I237" s="806"/>
      <c r="J237" s="808"/>
    </row>
    <row r="238" spans="1:10" ht="21" customHeight="1" x14ac:dyDescent="0.25">
      <c r="A238" s="736"/>
      <c r="B238" s="806"/>
      <c r="C238" s="806"/>
      <c r="D238" s="806"/>
      <c r="E238" s="806"/>
      <c r="F238" s="806"/>
      <c r="G238" s="806"/>
      <c r="H238" s="806"/>
      <c r="I238" s="806"/>
      <c r="J238" s="808"/>
    </row>
    <row r="239" spans="1:10" ht="21" customHeight="1" x14ac:dyDescent="0.25">
      <c r="A239" s="736"/>
      <c r="B239" s="806"/>
      <c r="C239" s="806"/>
      <c r="D239" s="806"/>
      <c r="E239" s="806"/>
      <c r="F239" s="806"/>
      <c r="G239" s="806"/>
      <c r="H239" s="806"/>
      <c r="I239" s="806"/>
      <c r="J239" s="808"/>
    </row>
    <row r="240" spans="1:10" ht="21" customHeight="1" x14ac:dyDescent="0.25">
      <c r="A240" s="736"/>
      <c r="B240" s="806"/>
      <c r="C240" s="806"/>
      <c r="D240" s="806"/>
      <c r="E240" s="806"/>
      <c r="F240" s="806"/>
      <c r="G240" s="806"/>
      <c r="H240" s="806"/>
      <c r="I240" s="806"/>
      <c r="J240" s="808"/>
    </row>
    <row r="241" spans="1:10" ht="21" customHeight="1" x14ac:dyDescent="0.25">
      <c r="A241" s="736"/>
      <c r="B241" s="806"/>
      <c r="C241" s="806"/>
      <c r="D241" s="806"/>
      <c r="E241" s="806"/>
      <c r="F241" s="806"/>
      <c r="G241" s="806"/>
      <c r="H241" s="806"/>
      <c r="I241" s="806"/>
      <c r="J241" s="808"/>
    </row>
    <row r="242" spans="1:10" ht="21" customHeight="1" x14ac:dyDescent="0.25">
      <c r="A242" s="736"/>
      <c r="B242" s="806"/>
      <c r="C242" s="806"/>
      <c r="D242" s="806"/>
      <c r="E242" s="806"/>
      <c r="F242" s="806"/>
      <c r="G242" s="806"/>
      <c r="H242" s="806"/>
      <c r="I242" s="806"/>
      <c r="J242" s="808"/>
    </row>
    <row r="243" spans="1:10" ht="21" customHeight="1" x14ac:dyDescent="0.25">
      <c r="A243" s="736"/>
      <c r="B243" s="806"/>
      <c r="C243" s="806"/>
      <c r="D243" s="806"/>
      <c r="E243" s="806"/>
      <c r="F243" s="806"/>
      <c r="G243" s="806"/>
      <c r="H243" s="806"/>
      <c r="I243" s="806"/>
      <c r="J243" s="808"/>
    </row>
    <row r="244" spans="1:10" x14ac:dyDescent="0.25">
      <c r="A244" s="736"/>
      <c r="B244" s="806"/>
      <c r="C244" s="806"/>
      <c r="D244" s="806"/>
      <c r="E244" s="806"/>
      <c r="F244" s="806"/>
      <c r="G244" s="806"/>
      <c r="H244" s="806"/>
      <c r="I244" s="806"/>
      <c r="J244" s="808"/>
    </row>
    <row r="245" spans="1:10" x14ac:dyDescent="0.25">
      <c r="A245" s="738"/>
      <c r="B245" s="806"/>
      <c r="C245" s="806"/>
      <c r="D245" s="806"/>
      <c r="E245" s="806"/>
      <c r="F245" s="806"/>
      <c r="G245" s="806"/>
      <c r="H245" s="806"/>
      <c r="I245" s="806"/>
      <c r="J245" s="808"/>
    </row>
    <row r="246" spans="1:10" x14ac:dyDescent="0.25">
      <c r="A246" s="738"/>
      <c r="B246" s="806"/>
      <c r="C246" s="806"/>
      <c r="D246" s="806"/>
      <c r="E246" s="806"/>
      <c r="F246" s="806"/>
      <c r="G246" s="806"/>
      <c r="H246" s="806"/>
      <c r="I246" s="806"/>
      <c r="J246" s="808"/>
    </row>
    <row r="247" spans="1:10" x14ac:dyDescent="0.25">
      <c r="A247" s="738"/>
      <c r="B247" s="806"/>
      <c r="C247" s="806"/>
      <c r="D247" s="806"/>
      <c r="E247" s="806"/>
      <c r="F247" s="806"/>
      <c r="G247" s="806"/>
      <c r="H247" s="806"/>
      <c r="I247" s="806"/>
      <c r="J247" s="808"/>
    </row>
    <row r="248" spans="1:10" x14ac:dyDescent="0.25">
      <c r="A248" s="738"/>
      <c r="B248" s="806"/>
      <c r="C248" s="806"/>
      <c r="D248" s="806"/>
      <c r="E248" s="806"/>
      <c r="F248" s="806"/>
      <c r="G248" s="806"/>
      <c r="H248" s="806"/>
      <c r="I248" s="806"/>
      <c r="J248" s="808"/>
    </row>
    <row r="249" spans="1:10" x14ac:dyDescent="0.25">
      <c r="A249" s="738"/>
      <c r="B249" s="806"/>
      <c r="C249" s="806"/>
      <c r="D249" s="806"/>
      <c r="E249" s="806"/>
      <c r="F249" s="806"/>
      <c r="G249" s="806"/>
      <c r="H249" s="806"/>
      <c r="I249" s="806"/>
      <c r="J249" s="808"/>
    </row>
    <row r="250" spans="1:10" x14ac:dyDescent="0.25">
      <c r="A250" s="738"/>
      <c r="B250" s="806"/>
      <c r="C250" s="806"/>
      <c r="D250" s="806"/>
      <c r="E250" s="806"/>
      <c r="F250" s="806"/>
      <c r="G250" s="806"/>
      <c r="H250" s="806"/>
      <c r="I250" s="806"/>
      <c r="J250" s="808"/>
    </row>
    <row r="251" spans="1:10" x14ac:dyDescent="0.25">
      <c r="A251" s="738"/>
      <c r="B251" s="806"/>
      <c r="C251" s="806"/>
      <c r="D251" s="806"/>
      <c r="E251" s="806"/>
      <c r="F251" s="806"/>
      <c r="G251" s="806"/>
      <c r="H251" s="806"/>
      <c r="I251" s="806"/>
      <c r="J251" s="808"/>
    </row>
    <row r="252" spans="1:10" x14ac:dyDescent="0.25">
      <c r="A252" s="738"/>
      <c r="B252" s="806"/>
      <c r="C252" s="806"/>
      <c r="D252" s="806"/>
      <c r="E252" s="806"/>
      <c r="F252" s="806"/>
      <c r="G252" s="806"/>
      <c r="H252" s="806"/>
      <c r="I252" s="806"/>
      <c r="J252" s="808"/>
    </row>
    <row r="253" spans="1:10" x14ac:dyDescent="0.25">
      <c r="A253" s="738"/>
      <c r="B253" s="806"/>
      <c r="C253" s="806"/>
      <c r="D253" s="806"/>
      <c r="E253" s="806"/>
      <c r="F253" s="806"/>
      <c r="G253" s="806"/>
      <c r="H253" s="806"/>
      <c r="I253" s="806"/>
      <c r="J253" s="808"/>
    </row>
    <row r="254" spans="1:10" x14ac:dyDescent="0.25">
      <c r="A254" s="738"/>
      <c r="B254" s="806"/>
      <c r="C254" s="806"/>
      <c r="D254" s="806"/>
      <c r="E254" s="806"/>
      <c r="F254" s="806"/>
      <c r="G254" s="806"/>
      <c r="H254" s="806"/>
      <c r="I254" s="806"/>
      <c r="J254" s="808"/>
    </row>
    <row r="255" spans="1:10" x14ac:dyDescent="0.25">
      <c r="A255" s="738"/>
      <c r="B255" s="806"/>
      <c r="C255" s="806"/>
      <c r="D255" s="806"/>
      <c r="E255" s="806"/>
      <c r="F255" s="806"/>
      <c r="G255" s="806"/>
      <c r="H255" s="806"/>
      <c r="I255" s="806"/>
      <c r="J255" s="808"/>
    </row>
    <row r="256" spans="1:10" x14ac:dyDescent="0.25">
      <c r="A256" s="738"/>
      <c r="B256" s="806"/>
      <c r="C256" s="806"/>
      <c r="D256" s="806"/>
      <c r="E256" s="806"/>
      <c r="F256" s="806"/>
      <c r="G256" s="806"/>
      <c r="H256" s="806"/>
      <c r="I256" s="806"/>
      <c r="J256" s="808"/>
    </row>
    <row r="257" spans="1:10" x14ac:dyDescent="0.25">
      <c r="A257" s="738"/>
      <c r="B257" s="806"/>
      <c r="C257" s="806"/>
      <c r="D257" s="806"/>
      <c r="E257" s="806"/>
      <c r="F257" s="806"/>
      <c r="G257" s="806"/>
      <c r="H257" s="806"/>
      <c r="I257" s="806"/>
      <c r="J257" s="808"/>
    </row>
    <row r="258" spans="1:10" x14ac:dyDescent="0.25">
      <c r="A258" s="738"/>
      <c r="B258" s="806"/>
      <c r="C258" s="806"/>
      <c r="D258" s="806"/>
      <c r="E258" s="806"/>
      <c r="F258" s="806"/>
      <c r="G258" s="806"/>
      <c r="H258" s="806"/>
      <c r="I258" s="806"/>
      <c r="J258" s="808"/>
    </row>
    <row r="259" spans="1:10" x14ac:dyDescent="0.25">
      <c r="A259" s="738"/>
      <c r="B259" s="806"/>
      <c r="C259" s="806"/>
      <c r="D259" s="806"/>
      <c r="E259" s="806"/>
      <c r="F259" s="806"/>
      <c r="G259" s="806"/>
      <c r="H259" s="806"/>
      <c r="I259" s="806"/>
      <c r="J259" s="808"/>
    </row>
    <row r="260" spans="1:10" x14ac:dyDescent="0.25">
      <c r="A260" s="738"/>
      <c r="B260" s="806"/>
      <c r="C260" s="806"/>
      <c r="D260" s="806"/>
      <c r="E260" s="806"/>
      <c r="F260" s="806"/>
      <c r="G260" s="806"/>
      <c r="H260" s="806"/>
      <c r="I260" s="806"/>
      <c r="J260" s="808"/>
    </row>
    <row r="261" spans="1:10" x14ac:dyDescent="0.25">
      <c r="A261" s="738"/>
      <c r="B261" s="806"/>
      <c r="C261" s="806"/>
      <c r="D261" s="806"/>
      <c r="E261" s="806"/>
      <c r="F261" s="806"/>
      <c r="G261" s="806"/>
      <c r="H261" s="806"/>
      <c r="I261" s="806"/>
      <c r="J261" s="808"/>
    </row>
    <row r="262" spans="1:10" x14ac:dyDescent="0.25">
      <c r="A262" s="736"/>
      <c r="B262" s="806"/>
      <c r="C262" s="806"/>
      <c r="D262" s="806"/>
      <c r="E262" s="806"/>
      <c r="F262" s="806"/>
      <c r="G262" s="806"/>
      <c r="H262" s="806"/>
      <c r="I262" s="806"/>
      <c r="J262" s="808"/>
    </row>
    <row r="263" spans="1:10" x14ac:dyDescent="0.25">
      <c r="A263" s="736"/>
      <c r="B263" s="806"/>
      <c r="C263" s="806"/>
      <c r="D263" s="806"/>
      <c r="E263" s="806"/>
      <c r="F263" s="806"/>
      <c r="G263" s="806"/>
      <c r="H263" s="806"/>
      <c r="I263" s="806"/>
      <c r="J263" s="808"/>
    </row>
    <row r="264" spans="1:10" x14ac:dyDescent="0.25">
      <c r="A264" s="736"/>
      <c r="B264" s="806"/>
      <c r="C264" s="806"/>
      <c r="D264" s="806"/>
      <c r="E264" s="806"/>
      <c r="F264" s="806"/>
      <c r="G264" s="806"/>
      <c r="H264" s="806"/>
      <c r="I264" s="806"/>
      <c r="J264" s="808"/>
    </row>
    <row r="265" spans="1:10" x14ac:dyDescent="0.25">
      <c r="A265" s="736"/>
      <c r="B265" s="806"/>
      <c r="C265" s="806"/>
      <c r="D265" s="806"/>
      <c r="E265" s="806"/>
      <c r="F265" s="806"/>
      <c r="G265" s="806"/>
      <c r="H265" s="806"/>
      <c r="I265" s="806"/>
      <c r="J265" s="808"/>
    </row>
    <row r="266" spans="1:10" x14ac:dyDescent="0.25">
      <c r="A266" s="736"/>
      <c r="B266" s="806"/>
      <c r="C266" s="806"/>
      <c r="D266" s="806"/>
      <c r="E266" s="806"/>
      <c r="F266" s="806"/>
      <c r="G266" s="806"/>
      <c r="H266" s="806"/>
      <c r="I266" s="806"/>
      <c r="J266" s="808"/>
    </row>
    <row r="267" spans="1:10" x14ac:dyDescent="0.25">
      <c r="A267" s="736"/>
      <c r="B267" s="806"/>
      <c r="C267" s="806"/>
      <c r="D267" s="806"/>
      <c r="E267" s="806"/>
      <c r="F267" s="806"/>
      <c r="G267" s="806"/>
      <c r="H267" s="806"/>
      <c r="I267" s="806"/>
      <c r="J267" s="808"/>
    </row>
    <row r="268" spans="1:10" x14ac:dyDescent="0.25">
      <c r="A268" s="736"/>
      <c r="B268" s="806"/>
      <c r="C268" s="806"/>
      <c r="D268" s="806"/>
      <c r="E268" s="806"/>
      <c r="F268" s="806"/>
      <c r="G268" s="806"/>
      <c r="H268" s="806"/>
      <c r="I268" s="806"/>
      <c r="J268" s="808"/>
    </row>
    <row r="269" spans="1:10" x14ac:dyDescent="0.25">
      <c r="A269" s="736"/>
      <c r="B269" s="806"/>
      <c r="C269" s="806"/>
      <c r="D269" s="806"/>
      <c r="E269" s="806"/>
      <c r="F269" s="806"/>
      <c r="G269" s="806"/>
      <c r="H269" s="806"/>
      <c r="I269" s="806"/>
      <c r="J269" s="808"/>
    </row>
    <row r="270" spans="1:10" x14ac:dyDescent="0.25">
      <c r="A270" s="736"/>
      <c r="B270" s="806"/>
      <c r="C270" s="806"/>
      <c r="D270" s="806"/>
      <c r="E270" s="806"/>
      <c r="F270" s="806"/>
      <c r="G270" s="806"/>
      <c r="H270" s="806"/>
      <c r="I270" s="806"/>
      <c r="J270" s="808"/>
    </row>
    <row r="271" spans="1:10" x14ac:dyDescent="0.25">
      <c r="A271" s="736"/>
      <c r="B271" s="739"/>
      <c r="C271" s="739"/>
      <c r="D271" s="739"/>
      <c r="E271" s="739"/>
      <c r="F271" s="739"/>
      <c r="G271" s="739"/>
      <c r="H271" s="739"/>
      <c r="I271" s="740" t="s">
        <v>724</v>
      </c>
      <c r="J271" s="737"/>
    </row>
    <row r="272" spans="1:10" ht="15.75" thickBot="1" x14ac:dyDescent="0.3">
      <c r="A272" s="741"/>
      <c r="B272" s="742"/>
      <c r="C272" s="742"/>
      <c r="D272" s="742"/>
      <c r="E272" s="742"/>
      <c r="F272" s="742"/>
      <c r="G272" s="742"/>
      <c r="H272" s="742"/>
      <c r="I272" s="742"/>
      <c r="J272" s="743"/>
    </row>
    <row r="273" spans="1:10" x14ac:dyDescent="0.25">
      <c r="A273" s="739"/>
      <c r="B273" s="739"/>
      <c r="C273" s="739"/>
      <c r="D273" s="739"/>
      <c r="E273" s="739"/>
      <c r="F273" s="739"/>
      <c r="G273" s="739"/>
      <c r="H273" s="739"/>
      <c r="I273" s="739"/>
      <c r="J273" s="739"/>
    </row>
    <row r="274" spans="1:10" x14ac:dyDescent="0.25">
      <c r="A274" s="739"/>
      <c r="B274" s="739"/>
      <c r="C274" s="739"/>
      <c r="D274" s="739"/>
      <c r="E274" s="739"/>
      <c r="F274" s="739"/>
      <c r="G274" s="739"/>
      <c r="H274" s="739"/>
      <c r="I274" s="739"/>
      <c r="J274" s="739"/>
    </row>
    <row r="280" spans="1:10" ht="15.75" thickBot="1" x14ac:dyDescent="0.3"/>
    <row r="281" spans="1:10" x14ac:dyDescent="0.25">
      <c r="A281" s="733"/>
      <c r="B281" s="801"/>
      <c r="C281" s="802"/>
      <c r="D281" s="802"/>
      <c r="E281" s="802"/>
      <c r="F281" s="802"/>
      <c r="G281" s="802"/>
      <c r="H281" s="802"/>
      <c r="I281" s="802"/>
      <c r="J281" s="803"/>
    </row>
    <row r="282" spans="1:10" x14ac:dyDescent="0.25">
      <c r="A282" s="736"/>
      <c r="B282" s="804"/>
      <c r="C282" s="804"/>
      <c r="D282" s="804"/>
      <c r="E282" s="804"/>
      <c r="F282" s="804"/>
      <c r="G282" s="804"/>
      <c r="H282" s="804"/>
      <c r="I282" s="804"/>
      <c r="J282" s="805"/>
    </row>
    <row r="283" spans="1:10" x14ac:dyDescent="0.25">
      <c r="A283" s="736"/>
      <c r="B283" s="804"/>
      <c r="C283" s="804"/>
      <c r="D283" s="804"/>
      <c r="E283" s="804"/>
      <c r="F283" s="804"/>
      <c r="G283" s="804"/>
      <c r="H283" s="804"/>
      <c r="I283" s="804"/>
      <c r="J283" s="805"/>
    </row>
    <row r="284" spans="1:10" x14ac:dyDescent="0.25">
      <c r="A284" s="736"/>
      <c r="B284" s="804"/>
      <c r="C284" s="804"/>
      <c r="D284" s="804"/>
      <c r="E284" s="804"/>
      <c r="F284" s="804"/>
      <c r="G284" s="804"/>
      <c r="H284" s="804"/>
      <c r="I284" s="804"/>
      <c r="J284" s="805"/>
    </row>
    <row r="285" spans="1:10" x14ac:dyDescent="0.25">
      <c r="A285" s="736"/>
      <c r="B285" s="804"/>
      <c r="C285" s="804"/>
      <c r="D285" s="804"/>
      <c r="E285" s="804"/>
      <c r="F285" s="804"/>
      <c r="G285" s="804"/>
      <c r="H285" s="804"/>
      <c r="I285" s="804"/>
      <c r="J285" s="805"/>
    </row>
    <row r="286" spans="1:10" ht="15" customHeight="1" x14ac:dyDescent="0.25">
      <c r="A286" s="736"/>
      <c r="B286" s="804"/>
      <c r="C286" s="804"/>
      <c r="D286" s="804"/>
      <c r="E286" s="804"/>
      <c r="F286" s="804"/>
      <c r="G286" s="804"/>
      <c r="H286" s="804"/>
      <c r="I286" s="804"/>
      <c r="J286" s="805"/>
    </row>
    <row r="287" spans="1:10" ht="15" customHeight="1" x14ac:dyDescent="0.25">
      <c r="A287" s="736"/>
      <c r="B287" s="804"/>
      <c r="C287" s="804"/>
      <c r="D287" s="804"/>
      <c r="E287" s="804"/>
      <c r="F287" s="804"/>
      <c r="G287" s="804"/>
      <c r="H287" s="804"/>
      <c r="I287" s="804"/>
      <c r="J287" s="805"/>
    </row>
    <row r="288" spans="1:10" ht="15" customHeight="1" x14ac:dyDescent="0.25">
      <c r="A288" s="736"/>
      <c r="B288" s="804"/>
      <c r="C288" s="804"/>
      <c r="D288" s="804"/>
      <c r="E288" s="804"/>
      <c r="F288" s="804"/>
      <c r="G288" s="804"/>
      <c r="H288" s="804"/>
      <c r="I288" s="804"/>
      <c r="J288" s="805"/>
    </row>
    <row r="289" spans="1:10" ht="15" customHeight="1" x14ac:dyDescent="0.25">
      <c r="A289" s="736"/>
      <c r="B289" s="804"/>
      <c r="C289" s="804"/>
      <c r="D289" s="804"/>
      <c r="E289" s="804"/>
      <c r="F289" s="804"/>
      <c r="G289" s="804"/>
      <c r="H289" s="804"/>
      <c r="I289" s="804"/>
      <c r="J289" s="805"/>
    </row>
    <row r="290" spans="1:10" ht="15" customHeight="1" x14ac:dyDescent="0.25">
      <c r="A290" s="736"/>
      <c r="B290" s="804"/>
      <c r="C290" s="804"/>
      <c r="D290" s="804"/>
      <c r="E290" s="804"/>
      <c r="F290" s="804"/>
      <c r="G290" s="804"/>
      <c r="H290" s="804"/>
      <c r="I290" s="804"/>
      <c r="J290" s="805"/>
    </row>
    <row r="291" spans="1:10" ht="15" customHeight="1" x14ac:dyDescent="0.25">
      <c r="A291" s="736"/>
      <c r="B291" s="804"/>
      <c r="C291" s="804"/>
      <c r="D291" s="804"/>
      <c r="E291" s="804"/>
      <c r="F291" s="804"/>
      <c r="G291" s="804"/>
      <c r="H291" s="804"/>
      <c r="I291" s="804"/>
      <c r="J291" s="805"/>
    </row>
    <row r="292" spans="1:10" ht="15" customHeight="1" x14ac:dyDescent="0.25">
      <c r="A292" s="736"/>
      <c r="B292" s="804"/>
      <c r="C292" s="804"/>
      <c r="D292" s="804"/>
      <c r="E292" s="804"/>
      <c r="F292" s="804"/>
      <c r="G292" s="804"/>
      <c r="H292" s="804"/>
      <c r="I292" s="804"/>
      <c r="J292" s="805"/>
    </row>
    <row r="293" spans="1:10" x14ac:dyDescent="0.25">
      <c r="A293" s="736"/>
      <c r="B293" s="804"/>
      <c r="C293" s="804"/>
      <c r="D293" s="804"/>
      <c r="E293" s="804"/>
      <c r="F293" s="804"/>
      <c r="G293" s="804"/>
      <c r="H293" s="804"/>
      <c r="I293" s="804"/>
      <c r="J293" s="805"/>
    </row>
    <row r="294" spans="1:10" ht="21" customHeight="1" x14ac:dyDescent="0.25">
      <c r="A294" s="736"/>
      <c r="B294" s="804"/>
      <c r="C294" s="804"/>
      <c r="D294" s="804"/>
      <c r="E294" s="804"/>
      <c r="F294" s="804"/>
      <c r="G294" s="804"/>
      <c r="H294" s="804"/>
      <c r="I294" s="804"/>
      <c r="J294" s="805"/>
    </row>
    <row r="295" spans="1:10" ht="21" customHeight="1" x14ac:dyDescent="0.25">
      <c r="A295" s="736"/>
      <c r="B295" s="804"/>
      <c r="C295" s="804"/>
      <c r="D295" s="804"/>
      <c r="E295" s="804"/>
      <c r="F295" s="804"/>
      <c r="G295" s="804"/>
      <c r="H295" s="804"/>
      <c r="I295" s="804"/>
      <c r="J295" s="805"/>
    </row>
    <row r="296" spans="1:10" ht="21" customHeight="1" x14ac:dyDescent="0.25">
      <c r="A296" s="736"/>
      <c r="B296" s="804"/>
      <c r="C296" s="804"/>
      <c r="D296" s="804"/>
      <c r="E296" s="804"/>
      <c r="F296" s="804"/>
      <c r="G296" s="804"/>
      <c r="H296" s="804"/>
      <c r="I296" s="804"/>
      <c r="J296" s="805"/>
    </row>
    <row r="297" spans="1:10" ht="21" customHeight="1" x14ac:dyDescent="0.25">
      <c r="A297" s="736"/>
      <c r="B297" s="804"/>
      <c r="C297" s="804"/>
      <c r="D297" s="804"/>
      <c r="E297" s="804"/>
      <c r="F297" s="804"/>
      <c r="G297" s="804"/>
      <c r="H297" s="804"/>
      <c r="I297" s="804"/>
      <c r="J297" s="805"/>
    </row>
    <row r="298" spans="1:10" ht="21" customHeight="1" x14ac:dyDescent="0.25">
      <c r="A298" s="736"/>
      <c r="B298" s="804"/>
      <c r="C298" s="804"/>
      <c r="D298" s="804"/>
      <c r="E298" s="804"/>
      <c r="F298" s="804"/>
      <c r="G298" s="804"/>
      <c r="H298" s="804"/>
      <c r="I298" s="804"/>
      <c r="J298" s="805"/>
    </row>
    <row r="299" spans="1:10" ht="21" customHeight="1" x14ac:dyDescent="0.25">
      <c r="A299" s="736"/>
      <c r="B299" s="804"/>
      <c r="C299" s="804"/>
      <c r="D299" s="804"/>
      <c r="E299" s="804"/>
      <c r="F299" s="804"/>
      <c r="G299" s="804"/>
      <c r="H299" s="804"/>
      <c r="I299" s="804"/>
      <c r="J299" s="805"/>
    </row>
    <row r="300" spans="1:10" x14ac:dyDescent="0.25">
      <c r="A300" s="736"/>
      <c r="B300" s="804"/>
      <c r="C300" s="804"/>
      <c r="D300" s="804"/>
      <c r="E300" s="804"/>
      <c r="F300" s="804"/>
      <c r="G300" s="804"/>
      <c r="H300" s="804"/>
      <c r="I300" s="804"/>
      <c r="J300" s="805"/>
    </row>
    <row r="301" spans="1:10" x14ac:dyDescent="0.25">
      <c r="A301" s="738"/>
      <c r="B301" s="804"/>
      <c r="C301" s="804"/>
      <c r="D301" s="804"/>
      <c r="E301" s="804"/>
      <c r="F301" s="804"/>
      <c r="G301" s="804"/>
      <c r="H301" s="804"/>
      <c r="I301" s="804"/>
      <c r="J301" s="805"/>
    </row>
    <row r="302" spans="1:10" x14ac:dyDescent="0.25">
      <c r="A302" s="738"/>
      <c r="B302" s="804"/>
      <c r="C302" s="804"/>
      <c r="D302" s="804"/>
      <c r="E302" s="804"/>
      <c r="F302" s="804"/>
      <c r="G302" s="804"/>
      <c r="H302" s="804"/>
      <c r="I302" s="804"/>
      <c r="J302" s="805"/>
    </row>
    <row r="303" spans="1:10" x14ac:dyDescent="0.25">
      <c r="A303" s="738"/>
      <c r="B303" s="804"/>
      <c r="C303" s="804"/>
      <c r="D303" s="804"/>
      <c r="E303" s="804"/>
      <c r="F303" s="804"/>
      <c r="G303" s="804"/>
      <c r="H303" s="804"/>
      <c r="I303" s="804"/>
      <c r="J303" s="805"/>
    </row>
    <row r="304" spans="1:10" x14ac:dyDescent="0.25">
      <c r="A304" s="738"/>
      <c r="B304" s="804"/>
      <c r="C304" s="804"/>
      <c r="D304" s="804"/>
      <c r="E304" s="804"/>
      <c r="F304" s="804"/>
      <c r="G304" s="804"/>
      <c r="H304" s="804"/>
      <c r="I304" s="804"/>
      <c r="J304" s="805"/>
    </row>
    <row r="305" spans="1:10" x14ac:dyDescent="0.25">
      <c r="A305" s="738"/>
      <c r="B305" s="804"/>
      <c r="C305" s="804"/>
      <c r="D305" s="804"/>
      <c r="E305" s="804"/>
      <c r="F305" s="804"/>
      <c r="G305" s="804"/>
      <c r="H305" s="804"/>
      <c r="I305" s="804"/>
      <c r="J305" s="805"/>
    </row>
    <row r="306" spans="1:10" x14ac:dyDescent="0.25">
      <c r="A306" s="738"/>
      <c r="B306" s="804"/>
      <c r="C306" s="804"/>
      <c r="D306" s="804"/>
      <c r="E306" s="804"/>
      <c r="F306" s="804"/>
      <c r="G306" s="804"/>
      <c r="H306" s="804"/>
      <c r="I306" s="804"/>
      <c r="J306" s="805"/>
    </row>
    <row r="307" spans="1:10" x14ac:dyDescent="0.25">
      <c r="A307" s="738"/>
      <c r="B307" s="804"/>
      <c r="C307" s="804"/>
      <c r="D307" s="804"/>
      <c r="E307" s="804"/>
      <c r="F307" s="804"/>
      <c r="G307" s="804"/>
      <c r="H307" s="804"/>
      <c r="I307" s="804"/>
      <c r="J307" s="805"/>
    </row>
    <row r="308" spans="1:10" x14ac:dyDescent="0.25">
      <c r="A308" s="738"/>
      <c r="B308" s="804"/>
      <c r="C308" s="804"/>
      <c r="D308" s="804"/>
      <c r="E308" s="804"/>
      <c r="F308" s="804"/>
      <c r="G308" s="804"/>
      <c r="H308" s="804"/>
      <c r="I308" s="804"/>
      <c r="J308" s="805"/>
    </row>
    <row r="309" spans="1:10" x14ac:dyDescent="0.25">
      <c r="A309" s="738"/>
      <c r="B309" s="804"/>
      <c r="C309" s="804"/>
      <c r="D309" s="804"/>
      <c r="E309" s="804"/>
      <c r="F309" s="804"/>
      <c r="G309" s="804"/>
      <c r="H309" s="804"/>
      <c r="I309" s="804"/>
      <c r="J309" s="805"/>
    </row>
    <row r="310" spans="1:10" x14ac:dyDescent="0.25">
      <c r="A310" s="738"/>
      <c r="B310" s="804"/>
      <c r="C310" s="804"/>
      <c r="D310" s="804"/>
      <c r="E310" s="804"/>
      <c r="F310" s="804"/>
      <c r="G310" s="804"/>
      <c r="H310" s="804"/>
      <c r="I310" s="804"/>
      <c r="J310" s="805"/>
    </row>
    <row r="311" spans="1:10" x14ac:dyDescent="0.25">
      <c r="A311" s="738"/>
      <c r="B311" s="804"/>
      <c r="C311" s="804"/>
      <c r="D311" s="804"/>
      <c r="E311" s="804"/>
      <c r="F311" s="804"/>
      <c r="G311" s="804"/>
      <c r="H311" s="804"/>
      <c r="I311" s="804"/>
      <c r="J311" s="805"/>
    </row>
    <row r="312" spans="1:10" x14ac:dyDescent="0.25">
      <c r="A312" s="738"/>
      <c r="B312" s="804"/>
      <c r="C312" s="804"/>
      <c r="D312" s="804"/>
      <c r="E312" s="804"/>
      <c r="F312" s="804"/>
      <c r="G312" s="804"/>
      <c r="H312" s="804"/>
      <c r="I312" s="804"/>
      <c r="J312" s="805"/>
    </row>
    <row r="313" spans="1:10" x14ac:dyDescent="0.25">
      <c r="A313" s="738"/>
      <c r="B313" s="804"/>
      <c r="C313" s="804"/>
      <c r="D313" s="804"/>
      <c r="E313" s="804"/>
      <c r="F313" s="804"/>
      <c r="G313" s="804"/>
      <c r="H313" s="804"/>
      <c r="I313" s="804"/>
      <c r="J313" s="805"/>
    </row>
    <row r="314" spans="1:10" x14ac:dyDescent="0.25">
      <c r="A314" s="738"/>
      <c r="B314" s="804"/>
      <c r="C314" s="804"/>
      <c r="D314" s="804"/>
      <c r="E314" s="804"/>
      <c r="F314" s="804"/>
      <c r="G314" s="804"/>
      <c r="H314" s="804"/>
      <c r="I314" s="804"/>
      <c r="J314" s="805"/>
    </row>
    <row r="315" spans="1:10" x14ac:dyDescent="0.25">
      <c r="A315" s="738"/>
      <c r="B315" s="804"/>
      <c r="C315" s="804"/>
      <c r="D315" s="804"/>
      <c r="E315" s="804"/>
      <c r="F315" s="804"/>
      <c r="G315" s="804"/>
      <c r="H315" s="804"/>
      <c r="I315" s="804"/>
      <c r="J315" s="805"/>
    </row>
    <row r="316" spans="1:10" x14ac:dyDescent="0.25">
      <c r="A316" s="738"/>
      <c r="B316" s="804"/>
      <c r="C316" s="804"/>
      <c r="D316" s="804"/>
      <c r="E316" s="804"/>
      <c r="F316" s="804"/>
      <c r="G316" s="804"/>
      <c r="H316" s="804"/>
      <c r="I316" s="804"/>
      <c r="J316" s="805"/>
    </row>
    <row r="317" spans="1:10" x14ac:dyDescent="0.25">
      <c r="A317" s="738"/>
      <c r="B317" s="804"/>
      <c r="C317" s="804"/>
      <c r="D317" s="804"/>
      <c r="E317" s="804"/>
      <c r="F317" s="804"/>
      <c r="G317" s="804"/>
      <c r="H317" s="804"/>
      <c r="I317" s="804"/>
      <c r="J317" s="805"/>
    </row>
    <row r="318" spans="1:10" x14ac:dyDescent="0.25">
      <c r="A318" s="736"/>
      <c r="B318" s="804"/>
      <c r="C318" s="804"/>
      <c r="D318" s="804"/>
      <c r="E318" s="804"/>
      <c r="F318" s="804"/>
      <c r="G318" s="804"/>
      <c r="H318" s="804"/>
      <c r="I318" s="804"/>
      <c r="J318" s="805"/>
    </row>
    <row r="319" spans="1:10" x14ac:dyDescent="0.25">
      <c r="A319" s="736"/>
      <c r="B319" s="804"/>
      <c r="C319" s="804"/>
      <c r="D319" s="804"/>
      <c r="E319" s="804"/>
      <c r="F319" s="804"/>
      <c r="G319" s="804"/>
      <c r="H319" s="804"/>
      <c r="I319" s="804"/>
      <c r="J319" s="805"/>
    </row>
    <row r="320" spans="1:10" x14ac:dyDescent="0.25">
      <c r="A320" s="736"/>
      <c r="B320" s="804"/>
      <c r="C320" s="804"/>
      <c r="D320" s="804"/>
      <c r="E320" s="804"/>
      <c r="F320" s="804"/>
      <c r="G320" s="804"/>
      <c r="H320" s="804"/>
      <c r="I320" s="804"/>
      <c r="J320" s="805"/>
    </row>
    <row r="321" spans="1:10" x14ac:dyDescent="0.25">
      <c r="A321" s="736"/>
      <c r="B321" s="804"/>
      <c r="C321" s="804"/>
      <c r="D321" s="804"/>
      <c r="E321" s="804"/>
      <c r="F321" s="804"/>
      <c r="G321" s="804"/>
      <c r="H321" s="804"/>
      <c r="I321" s="804"/>
      <c r="J321" s="805"/>
    </row>
    <row r="322" spans="1:10" x14ac:dyDescent="0.25">
      <c r="A322" s="736"/>
      <c r="B322" s="804"/>
      <c r="C322" s="804"/>
      <c r="D322" s="804"/>
      <c r="E322" s="804"/>
      <c r="F322" s="804"/>
      <c r="G322" s="804"/>
      <c r="H322" s="804"/>
      <c r="I322" s="804"/>
      <c r="J322" s="805"/>
    </row>
    <row r="323" spans="1:10" x14ac:dyDescent="0.25">
      <c r="A323" s="736"/>
      <c r="B323" s="804"/>
      <c r="C323" s="804"/>
      <c r="D323" s="804"/>
      <c r="E323" s="804"/>
      <c r="F323" s="804"/>
      <c r="G323" s="804"/>
      <c r="H323" s="804"/>
      <c r="I323" s="804"/>
      <c r="J323" s="805"/>
    </row>
    <row r="324" spans="1:10" x14ac:dyDescent="0.25">
      <c r="A324" s="736"/>
      <c r="B324" s="804"/>
      <c r="C324" s="804"/>
      <c r="D324" s="804"/>
      <c r="E324" s="804"/>
      <c r="F324" s="804"/>
      <c r="G324" s="804"/>
      <c r="H324" s="804"/>
      <c r="I324" s="804"/>
      <c r="J324" s="805"/>
    </row>
    <row r="325" spans="1:10" x14ac:dyDescent="0.25">
      <c r="A325" s="736"/>
      <c r="B325" s="804"/>
      <c r="C325" s="804"/>
      <c r="D325" s="804"/>
      <c r="E325" s="804"/>
      <c r="F325" s="804"/>
      <c r="G325" s="804"/>
      <c r="H325" s="804"/>
      <c r="I325" s="804"/>
      <c r="J325" s="805"/>
    </row>
    <row r="326" spans="1:10" x14ac:dyDescent="0.25">
      <c r="A326" s="736"/>
      <c r="B326" s="804"/>
      <c r="C326" s="804"/>
      <c r="D326" s="804"/>
      <c r="E326" s="804"/>
      <c r="F326" s="804"/>
      <c r="G326" s="804"/>
      <c r="H326" s="804"/>
      <c r="I326" s="804"/>
      <c r="J326" s="805"/>
    </row>
    <row r="327" spans="1:10" x14ac:dyDescent="0.25">
      <c r="A327" s="736"/>
      <c r="B327" s="739"/>
      <c r="C327" s="739"/>
      <c r="D327" s="739"/>
      <c r="E327" s="739"/>
      <c r="F327" s="739"/>
      <c r="G327" s="739"/>
      <c r="H327" s="739"/>
      <c r="I327" s="740" t="s">
        <v>725</v>
      </c>
      <c r="J327" s="737"/>
    </row>
    <row r="328" spans="1:10" ht="15.75" thickBot="1" x14ac:dyDescent="0.3">
      <c r="A328" s="741"/>
      <c r="B328" s="742"/>
      <c r="C328" s="742"/>
      <c r="D328" s="742"/>
      <c r="E328" s="742"/>
      <c r="F328" s="742"/>
      <c r="G328" s="742"/>
      <c r="H328" s="742"/>
      <c r="I328" s="742"/>
      <c r="J328" s="743"/>
    </row>
    <row r="336" spans="1:10" ht="15.75" thickBot="1" x14ac:dyDescent="0.3"/>
    <row r="337" spans="1:10" x14ac:dyDescent="0.25">
      <c r="A337" s="733"/>
      <c r="B337" s="801"/>
      <c r="C337" s="802"/>
      <c r="D337" s="802"/>
      <c r="E337" s="802"/>
      <c r="F337" s="802"/>
      <c r="G337" s="802"/>
      <c r="H337" s="802"/>
      <c r="I337" s="802"/>
      <c r="J337" s="803"/>
    </row>
    <row r="338" spans="1:10" x14ac:dyDescent="0.25">
      <c r="A338" s="736"/>
      <c r="B338" s="804"/>
      <c r="C338" s="804"/>
      <c r="D338" s="804"/>
      <c r="E338" s="804"/>
      <c r="F338" s="804"/>
      <c r="G338" s="804"/>
      <c r="H338" s="804"/>
      <c r="I338" s="804"/>
      <c r="J338" s="805"/>
    </row>
    <row r="339" spans="1:10" x14ac:dyDescent="0.25">
      <c r="A339" s="736"/>
      <c r="B339" s="804"/>
      <c r="C339" s="804"/>
      <c r="D339" s="804"/>
      <c r="E339" s="804"/>
      <c r="F339" s="804"/>
      <c r="G339" s="804"/>
      <c r="H339" s="804"/>
      <c r="I339" s="804"/>
      <c r="J339" s="805"/>
    </row>
    <row r="340" spans="1:10" x14ac:dyDescent="0.25">
      <c r="A340" s="736"/>
      <c r="B340" s="804"/>
      <c r="C340" s="804"/>
      <c r="D340" s="804"/>
      <c r="E340" s="804"/>
      <c r="F340" s="804"/>
      <c r="G340" s="804"/>
      <c r="H340" s="804"/>
      <c r="I340" s="804"/>
      <c r="J340" s="805"/>
    </row>
    <row r="341" spans="1:10" x14ac:dyDescent="0.25">
      <c r="A341" s="736"/>
      <c r="B341" s="804"/>
      <c r="C341" s="804"/>
      <c r="D341" s="804"/>
      <c r="E341" s="804"/>
      <c r="F341" s="804"/>
      <c r="G341" s="804"/>
      <c r="H341" s="804"/>
      <c r="I341" s="804"/>
      <c r="J341" s="805"/>
    </row>
    <row r="342" spans="1:10" x14ac:dyDescent="0.25">
      <c r="A342" s="736"/>
      <c r="B342" s="804"/>
      <c r="C342" s="804"/>
      <c r="D342" s="804"/>
      <c r="E342" s="804"/>
      <c r="F342" s="804"/>
      <c r="G342" s="804"/>
      <c r="H342" s="804"/>
      <c r="I342" s="804"/>
      <c r="J342" s="805"/>
    </row>
    <row r="343" spans="1:10" x14ac:dyDescent="0.25">
      <c r="A343" s="736"/>
      <c r="B343" s="804"/>
      <c r="C343" s="804"/>
      <c r="D343" s="804"/>
      <c r="E343" s="804"/>
      <c r="F343" s="804"/>
      <c r="G343" s="804"/>
      <c r="H343" s="804"/>
      <c r="I343" s="804"/>
      <c r="J343" s="805"/>
    </row>
    <row r="344" spans="1:10" x14ac:dyDescent="0.25">
      <c r="A344" s="736"/>
      <c r="B344" s="804"/>
      <c r="C344" s="804"/>
      <c r="D344" s="804"/>
      <c r="E344" s="804"/>
      <c r="F344" s="804"/>
      <c r="G344" s="804"/>
      <c r="H344" s="804"/>
      <c r="I344" s="804"/>
      <c r="J344" s="805"/>
    </row>
    <row r="345" spans="1:10" x14ac:dyDescent="0.25">
      <c r="A345" s="736"/>
      <c r="B345" s="804"/>
      <c r="C345" s="804"/>
      <c r="D345" s="804"/>
      <c r="E345" s="804"/>
      <c r="F345" s="804"/>
      <c r="G345" s="804"/>
      <c r="H345" s="804"/>
      <c r="I345" s="804"/>
      <c r="J345" s="805"/>
    </row>
    <row r="346" spans="1:10" x14ac:dyDescent="0.25">
      <c r="A346" s="736"/>
      <c r="B346" s="804"/>
      <c r="C346" s="804"/>
      <c r="D346" s="804"/>
      <c r="E346" s="804"/>
      <c r="F346" s="804"/>
      <c r="G346" s="804"/>
      <c r="H346" s="804"/>
      <c r="I346" s="804"/>
      <c r="J346" s="805"/>
    </row>
    <row r="347" spans="1:10" x14ac:dyDescent="0.25">
      <c r="A347" s="736"/>
      <c r="B347" s="804"/>
      <c r="C347" s="804"/>
      <c r="D347" s="804"/>
      <c r="E347" s="804"/>
      <c r="F347" s="804"/>
      <c r="G347" s="804"/>
      <c r="H347" s="804"/>
      <c r="I347" s="804"/>
      <c r="J347" s="805"/>
    </row>
    <row r="348" spans="1:10" x14ac:dyDescent="0.25">
      <c r="A348" s="736"/>
      <c r="B348" s="804"/>
      <c r="C348" s="804"/>
      <c r="D348" s="804"/>
      <c r="E348" s="804"/>
      <c r="F348" s="804"/>
      <c r="G348" s="804"/>
      <c r="H348" s="804"/>
      <c r="I348" s="804"/>
      <c r="J348" s="805"/>
    </row>
    <row r="349" spans="1:10" x14ac:dyDescent="0.25">
      <c r="A349" s="736"/>
      <c r="B349" s="804"/>
      <c r="C349" s="804"/>
      <c r="D349" s="804"/>
      <c r="E349" s="804"/>
      <c r="F349" s="804"/>
      <c r="G349" s="804"/>
      <c r="H349" s="804"/>
      <c r="I349" s="804"/>
      <c r="J349" s="805"/>
    </row>
    <row r="350" spans="1:10" x14ac:dyDescent="0.25">
      <c r="A350" s="736"/>
      <c r="B350" s="804"/>
      <c r="C350" s="804"/>
      <c r="D350" s="804"/>
      <c r="E350" s="804"/>
      <c r="F350" s="804"/>
      <c r="G350" s="804"/>
      <c r="H350" s="804"/>
      <c r="I350" s="804"/>
      <c r="J350" s="805"/>
    </row>
    <row r="351" spans="1:10" x14ac:dyDescent="0.25">
      <c r="A351" s="736"/>
      <c r="B351" s="804"/>
      <c r="C351" s="804"/>
      <c r="D351" s="804"/>
      <c r="E351" s="804"/>
      <c r="F351" s="804"/>
      <c r="G351" s="804"/>
      <c r="H351" s="804"/>
      <c r="I351" s="804"/>
      <c r="J351" s="805"/>
    </row>
    <row r="352" spans="1:10" x14ac:dyDescent="0.25">
      <c r="A352" s="736"/>
      <c r="B352" s="804"/>
      <c r="C352" s="804"/>
      <c r="D352" s="804"/>
      <c r="E352" s="804"/>
      <c r="F352" s="804"/>
      <c r="G352" s="804"/>
      <c r="H352" s="804"/>
      <c r="I352" s="804"/>
      <c r="J352" s="805"/>
    </row>
    <row r="353" spans="1:10" x14ac:dyDescent="0.25">
      <c r="A353" s="736"/>
      <c r="B353" s="804"/>
      <c r="C353" s="804"/>
      <c r="D353" s="804"/>
      <c r="E353" s="804"/>
      <c r="F353" s="804"/>
      <c r="G353" s="804"/>
      <c r="H353" s="804"/>
      <c r="I353" s="804"/>
      <c r="J353" s="805"/>
    </row>
    <row r="354" spans="1:10" x14ac:dyDescent="0.25">
      <c r="A354" s="736"/>
      <c r="B354" s="804"/>
      <c r="C354" s="804"/>
      <c r="D354" s="804"/>
      <c r="E354" s="804"/>
      <c r="F354" s="804"/>
      <c r="G354" s="804"/>
      <c r="H354" s="804"/>
      <c r="I354" s="804"/>
      <c r="J354" s="805"/>
    </row>
    <row r="355" spans="1:10" x14ac:dyDescent="0.25">
      <c r="A355" s="736"/>
      <c r="B355" s="804"/>
      <c r="C355" s="804"/>
      <c r="D355" s="804"/>
      <c r="E355" s="804"/>
      <c r="F355" s="804"/>
      <c r="G355" s="804"/>
      <c r="H355" s="804"/>
      <c r="I355" s="804"/>
      <c r="J355" s="805"/>
    </row>
    <row r="356" spans="1:10" x14ac:dyDescent="0.25">
      <c r="A356" s="736"/>
      <c r="B356" s="804"/>
      <c r="C356" s="804"/>
      <c r="D356" s="804"/>
      <c r="E356" s="804"/>
      <c r="F356" s="804"/>
      <c r="G356" s="804"/>
      <c r="H356" s="804"/>
      <c r="I356" s="804"/>
      <c r="J356" s="805"/>
    </row>
    <row r="357" spans="1:10" x14ac:dyDescent="0.25">
      <c r="A357" s="738"/>
      <c r="B357" s="804"/>
      <c r="C357" s="804"/>
      <c r="D357" s="804"/>
      <c r="E357" s="804"/>
      <c r="F357" s="804"/>
      <c r="G357" s="804"/>
      <c r="H357" s="804"/>
      <c r="I357" s="804"/>
      <c r="J357" s="805"/>
    </row>
    <row r="358" spans="1:10" x14ac:dyDescent="0.25">
      <c r="A358" s="738"/>
      <c r="B358" s="804"/>
      <c r="C358" s="804"/>
      <c r="D358" s="804"/>
      <c r="E358" s="804"/>
      <c r="F358" s="804"/>
      <c r="G358" s="804"/>
      <c r="H358" s="804"/>
      <c r="I358" s="804"/>
      <c r="J358" s="805"/>
    </row>
    <row r="359" spans="1:10" x14ac:dyDescent="0.25">
      <c r="A359" s="738"/>
      <c r="B359" s="804"/>
      <c r="C359" s="804"/>
      <c r="D359" s="804"/>
      <c r="E359" s="804"/>
      <c r="F359" s="804"/>
      <c r="G359" s="804"/>
      <c r="H359" s="804"/>
      <c r="I359" s="804"/>
      <c r="J359" s="805"/>
    </row>
    <row r="360" spans="1:10" x14ac:dyDescent="0.25">
      <c r="A360" s="738"/>
      <c r="B360" s="804"/>
      <c r="C360" s="804"/>
      <c r="D360" s="804"/>
      <c r="E360" s="804"/>
      <c r="F360" s="804"/>
      <c r="G360" s="804"/>
      <c r="H360" s="804"/>
      <c r="I360" s="804"/>
      <c r="J360" s="805"/>
    </row>
    <row r="361" spans="1:10" x14ac:dyDescent="0.25">
      <c r="A361" s="738"/>
      <c r="B361" s="804"/>
      <c r="C361" s="804"/>
      <c r="D361" s="804"/>
      <c r="E361" s="804"/>
      <c r="F361" s="804"/>
      <c r="G361" s="804"/>
      <c r="H361" s="804"/>
      <c r="I361" s="804"/>
      <c r="J361" s="805"/>
    </row>
    <row r="362" spans="1:10" x14ac:dyDescent="0.25">
      <c r="A362" s="738"/>
      <c r="B362" s="804"/>
      <c r="C362" s="804"/>
      <c r="D362" s="804"/>
      <c r="E362" s="804"/>
      <c r="F362" s="804"/>
      <c r="G362" s="804"/>
      <c r="H362" s="804"/>
      <c r="I362" s="804"/>
      <c r="J362" s="805"/>
    </row>
    <row r="363" spans="1:10" x14ac:dyDescent="0.25">
      <c r="A363" s="738"/>
      <c r="B363" s="804"/>
      <c r="C363" s="804"/>
      <c r="D363" s="804"/>
      <c r="E363" s="804"/>
      <c r="F363" s="804"/>
      <c r="G363" s="804"/>
      <c r="H363" s="804"/>
      <c r="I363" s="804"/>
      <c r="J363" s="805"/>
    </row>
    <row r="364" spans="1:10" x14ac:dyDescent="0.25">
      <c r="A364" s="738"/>
      <c r="B364" s="804"/>
      <c r="C364" s="804"/>
      <c r="D364" s="804"/>
      <c r="E364" s="804"/>
      <c r="F364" s="804"/>
      <c r="G364" s="804"/>
      <c r="H364" s="804"/>
      <c r="I364" s="804"/>
      <c r="J364" s="805"/>
    </row>
    <row r="365" spans="1:10" x14ac:dyDescent="0.25">
      <c r="A365" s="738"/>
      <c r="B365" s="804"/>
      <c r="C365" s="804"/>
      <c r="D365" s="804"/>
      <c r="E365" s="804"/>
      <c r="F365" s="804"/>
      <c r="G365" s="804"/>
      <c r="H365" s="804"/>
      <c r="I365" s="804"/>
      <c r="J365" s="805"/>
    </row>
    <row r="366" spans="1:10" x14ac:dyDescent="0.25">
      <c r="A366" s="738"/>
      <c r="B366" s="804"/>
      <c r="C366" s="804"/>
      <c r="D366" s="804"/>
      <c r="E366" s="804"/>
      <c r="F366" s="804"/>
      <c r="G366" s="804"/>
      <c r="H366" s="804"/>
      <c r="I366" s="804"/>
      <c r="J366" s="805"/>
    </row>
    <row r="367" spans="1:10" x14ac:dyDescent="0.25">
      <c r="A367" s="738"/>
      <c r="B367" s="804"/>
      <c r="C367" s="804"/>
      <c r="D367" s="804"/>
      <c r="E367" s="804"/>
      <c r="F367" s="804"/>
      <c r="G367" s="804"/>
      <c r="H367" s="804"/>
      <c r="I367" s="804"/>
      <c r="J367" s="805"/>
    </row>
    <row r="368" spans="1:10" x14ac:dyDescent="0.25">
      <c r="A368" s="738"/>
      <c r="B368" s="804"/>
      <c r="C368" s="804"/>
      <c r="D368" s="804"/>
      <c r="E368" s="804"/>
      <c r="F368" s="804"/>
      <c r="G368" s="804"/>
      <c r="H368" s="804"/>
      <c r="I368" s="804"/>
      <c r="J368" s="805"/>
    </row>
    <row r="369" spans="1:10" x14ac:dyDescent="0.25">
      <c r="A369" s="738"/>
      <c r="B369" s="804"/>
      <c r="C369" s="804"/>
      <c r="D369" s="804"/>
      <c r="E369" s="804"/>
      <c r="F369" s="804"/>
      <c r="G369" s="804"/>
      <c r="H369" s="804"/>
      <c r="I369" s="804"/>
      <c r="J369" s="805"/>
    </row>
    <row r="370" spans="1:10" x14ac:dyDescent="0.25">
      <c r="A370" s="738"/>
      <c r="B370" s="804"/>
      <c r="C370" s="804"/>
      <c r="D370" s="804"/>
      <c r="E370" s="804"/>
      <c r="F370" s="804"/>
      <c r="G370" s="804"/>
      <c r="H370" s="804"/>
      <c r="I370" s="804"/>
      <c r="J370" s="805"/>
    </row>
    <row r="371" spans="1:10" x14ac:dyDescent="0.25">
      <c r="A371" s="738"/>
      <c r="B371" s="804"/>
      <c r="C371" s="804"/>
      <c r="D371" s="804"/>
      <c r="E371" s="804"/>
      <c r="F371" s="804"/>
      <c r="G371" s="804"/>
      <c r="H371" s="804"/>
      <c r="I371" s="804"/>
      <c r="J371" s="805"/>
    </row>
    <row r="372" spans="1:10" x14ac:dyDescent="0.25">
      <c r="A372" s="738"/>
      <c r="B372" s="804"/>
      <c r="C372" s="804"/>
      <c r="D372" s="804"/>
      <c r="E372" s="804"/>
      <c r="F372" s="804"/>
      <c r="G372" s="804"/>
      <c r="H372" s="804"/>
      <c r="I372" s="804"/>
      <c r="J372" s="805"/>
    </row>
    <row r="373" spans="1:10" x14ac:dyDescent="0.25">
      <c r="A373" s="738"/>
      <c r="B373" s="804"/>
      <c r="C373" s="804"/>
      <c r="D373" s="804"/>
      <c r="E373" s="804"/>
      <c r="F373" s="804"/>
      <c r="G373" s="804"/>
      <c r="H373" s="804"/>
      <c r="I373" s="804"/>
      <c r="J373" s="805"/>
    </row>
    <row r="374" spans="1:10" x14ac:dyDescent="0.25">
      <c r="A374" s="736"/>
      <c r="B374" s="804"/>
      <c r="C374" s="804"/>
      <c r="D374" s="804"/>
      <c r="E374" s="804"/>
      <c r="F374" s="804"/>
      <c r="G374" s="804"/>
      <c r="H374" s="804"/>
      <c r="I374" s="804"/>
      <c r="J374" s="805"/>
    </row>
    <row r="375" spans="1:10" x14ac:dyDescent="0.25">
      <c r="A375" s="736"/>
      <c r="B375" s="804"/>
      <c r="C375" s="804"/>
      <c r="D375" s="804"/>
      <c r="E375" s="804"/>
      <c r="F375" s="804"/>
      <c r="G375" s="804"/>
      <c r="H375" s="804"/>
      <c r="I375" s="804"/>
      <c r="J375" s="805"/>
    </row>
    <row r="376" spans="1:10" x14ac:dyDescent="0.25">
      <c r="A376" s="736"/>
      <c r="B376" s="804"/>
      <c r="C376" s="804"/>
      <c r="D376" s="804"/>
      <c r="E376" s="804"/>
      <c r="F376" s="804"/>
      <c r="G376" s="804"/>
      <c r="H376" s="804"/>
      <c r="I376" s="804"/>
      <c r="J376" s="805"/>
    </row>
    <row r="377" spans="1:10" x14ac:dyDescent="0.25">
      <c r="A377" s="736"/>
      <c r="B377" s="804"/>
      <c r="C377" s="804"/>
      <c r="D377" s="804"/>
      <c r="E377" s="804"/>
      <c r="F377" s="804"/>
      <c r="G377" s="804"/>
      <c r="H377" s="804"/>
      <c r="I377" s="804"/>
      <c r="J377" s="805"/>
    </row>
    <row r="378" spans="1:10" x14ac:dyDescent="0.25">
      <c r="A378" s="736"/>
      <c r="B378" s="804"/>
      <c r="C378" s="804"/>
      <c r="D378" s="804"/>
      <c r="E378" s="804"/>
      <c r="F378" s="804"/>
      <c r="G378" s="804"/>
      <c r="H378" s="804"/>
      <c r="I378" s="804"/>
      <c r="J378" s="805"/>
    </row>
    <row r="379" spans="1:10" x14ac:dyDescent="0.25">
      <c r="A379" s="736"/>
      <c r="B379" s="804"/>
      <c r="C379" s="804"/>
      <c r="D379" s="804"/>
      <c r="E379" s="804"/>
      <c r="F379" s="804"/>
      <c r="G379" s="804"/>
      <c r="H379" s="804"/>
      <c r="I379" s="804"/>
      <c r="J379" s="805"/>
    </row>
    <row r="380" spans="1:10" x14ac:dyDescent="0.25">
      <c r="A380" s="736"/>
      <c r="B380" s="804"/>
      <c r="C380" s="804"/>
      <c r="D380" s="804"/>
      <c r="E380" s="804"/>
      <c r="F380" s="804"/>
      <c r="G380" s="804"/>
      <c r="H380" s="804"/>
      <c r="I380" s="804"/>
      <c r="J380" s="805"/>
    </row>
    <row r="381" spans="1:10" x14ac:dyDescent="0.25">
      <c r="A381" s="736"/>
      <c r="B381" s="804"/>
      <c r="C381" s="804"/>
      <c r="D381" s="804"/>
      <c r="E381" s="804"/>
      <c r="F381" s="804"/>
      <c r="G381" s="804"/>
      <c r="H381" s="804"/>
      <c r="I381" s="804"/>
      <c r="J381" s="805"/>
    </row>
    <row r="382" spans="1:10" x14ac:dyDescent="0.25">
      <c r="A382" s="736"/>
      <c r="B382" s="804"/>
      <c r="C382" s="804"/>
      <c r="D382" s="804"/>
      <c r="E382" s="804"/>
      <c r="F382" s="804"/>
      <c r="G382" s="804"/>
      <c r="H382" s="804"/>
      <c r="I382" s="804"/>
      <c r="J382" s="805"/>
    </row>
    <row r="383" spans="1:10" x14ac:dyDescent="0.25">
      <c r="A383" s="736"/>
      <c r="B383" s="739"/>
      <c r="C383" s="739"/>
      <c r="D383" s="739"/>
      <c r="E383" s="739"/>
      <c r="F383" s="739"/>
      <c r="G383" s="739"/>
      <c r="H383" s="739"/>
      <c r="I383" s="740" t="s">
        <v>726</v>
      </c>
      <c r="J383" s="737"/>
    </row>
    <row r="384" spans="1:10" ht="15.75" thickBot="1" x14ac:dyDescent="0.3">
      <c r="A384" s="741"/>
      <c r="B384" s="742"/>
      <c r="C384" s="742"/>
      <c r="D384" s="742"/>
      <c r="E384" s="742"/>
      <c r="F384" s="742"/>
      <c r="G384" s="742"/>
      <c r="H384" s="742"/>
      <c r="I384" s="742"/>
      <c r="J384" s="743"/>
    </row>
    <row r="394" spans="1:10" ht="15.75" thickBot="1" x14ac:dyDescent="0.3"/>
    <row r="395" spans="1:10" x14ac:dyDescent="0.25">
      <c r="A395" s="733"/>
      <c r="B395" s="801"/>
      <c r="C395" s="802"/>
      <c r="D395" s="802"/>
      <c r="E395" s="802"/>
      <c r="F395" s="802"/>
      <c r="G395" s="802"/>
      <c r="H395" s="802"/>
      <c r="I395" s="802"/>
      <c r="J395" s="803"/>
    </row>
    <row r="396" spans="1:10" x14ac:dyDescent="0.25">
      <c r="A396" s="736"/>
      <c r="B396" s="804"/>
      <c r="C396" s="804"/>
      <c r="D396" s="804"/>
      <c r="E396" s="804"/>
      <c r="F396" s="804"/>
      <c r="G396" s="804"/>
      <c r="H396" s="804"/>
      <c r="I396" s="804"/>
      <c r="J396" s="805"/>
    </row>
    <row r="397" spans="1:10" x14ac:dyDescent="0.25">
      <c r="A397" s="736"/>
      <c r="B397" s="804"/>
      <c r="C397" s="804"/>
      <c r="D397" s="804"/>
      <c r="E397" s="804"/>
      <c r="F397" s="804"/>
      <c r="G397" s="804"/>
      <c r="H397" s="804"/>
      <c r="I397" s="804"/>
      <c r="J397" s="805"/>
    </row>
    <row r="398" spans="1:10" x14ac:dyDescent="0.25">
      <c r="A398" s="736"/>
      <c r="B398" s="804"/>
      <c r="C398" s="804"/>
      <c r="D398" s="804"/>
      <c r="E398" s="804"/>
      <c r="F398" s="804"/>
      <c r="G398" s="804"/>
      <c r="H398" s="804"/>
      <c r="I398" s="804"/>
      <c r="J398" s="805"/>
    </row>
    <row r="399" spans="1:10" x14ac:dyDescent="0.25">
      <c r="A399" s="736"/>
      <c r="B399" s="804"/>
      <c r="C399" s="804"/>
      <c r="D399" s="804"/>
      <c r="E399" s="804"/>
      <c r="F399" s="804"/>
      <c r="G399" s="804"/>
      <c r="H399" s="804"/>
      <c r="I399" s="804"/>
      <c r="J399" s="805"/>
    </row>
    <row r="400" spans="1:10" x14ac:dyDescent="0.25">
      <c r="A400" s="736"/>
      <c r="B400" s="804"/>
      <c r="C400" s="804"/>
      <c r="D400" s="804"/>
      <c r="E400" s="804"/>
      <c r="F400" s="804"/>
      <c r="G400" s="804"/>
      <c r="H400" s="804"/>
      <c r="I400" s="804"/>
      <c r="J400" s="805"/>
    </row>
    <row r="401" spans="1:10" x14ac:dyDescent="0.25">
      <c r="A401" s="736"/>
      <c r="B401" s="804"/>
      <c r="C401" s="804"/>
      <c r="D401" s="804"/>
      <c r="E401" s="804"/>
      <c r="F401" s="804"/>
      <c r="G401" s="804"/>
      <c r="H401" s="804"/>
      <c r="I401" s="804"/>
      <c r="J401" s="805"/>
    </row>
    <row r="402" spans="1:10" x14ac:dyDescent="0.25">
      <c r="A402" s="736"/>
      <c r="B402" s="804"/>
      <c r="C402" s="804"/>
      <c r="D402" s="804"/>
      <c r="E402" s="804"/>
      <c r="F402" s="804"/>
      <c r="G402" s="804"/>
      <c r="H402" s="804"/>
      <c r="I402" s="804"/>
      <c r="J402" s="805"/>
    </row>
    <row r="403" spans="1:10" x14ac:dyDescent="0.25">
      <c r="A403" s="736"/>
      <c r="B403" s="804"/>
      <c r="C403" s="804"/>
      <c r="D403" s="804"/>
      <c r="E403" s="804"/>
      <c r="F403" s="804"/>
      <c r="G403" s="804"/>
      <c r="H403" s="804"/>
      <c r="I403" s="804"/>
      <c r="J403" s="805"/>
    </row>
    <row r="404" spans="1:10" x14ac:dyDescent="0.25">
      <c r="A404" s="736"/>
      <c r="B404" s="804"/>
      <c r="C404" s="804"/>
      <c r="D404" s="804"/>
      <c r="E404" s="804"/>
      <c r="F404" s="804"/>
      <c r="G404" s="804"/>
      <c r="H404" s="804"/>
      <c r="I404" s="804"/>
      <c r="J404" s="805"/>
    </row>
    <row r="405" spans="1:10" x14ac:dyDescent="0.25">
      <c r="A405" s="736"/>
      <c r="B405" s="804"/>
      <c r="C405" s="804"/>
      <c r="D405" s="804"/>
      <c r="E405" s="804"/>
      <c r="F405" s="804"/>
      <c r="G405" s="804"/>
      <c r="H405" s="804"/>
      <c r="I405" s="804"/>
      <c r="J405" s="805"/>
    </row>
    <row r="406" spans="1:10" x14ac:dyDescent="0.25">
      <c r="A406" s="736"/>
      <c r="B406" s="804"/>
      <c r="C406" s="804"/>
      <c r="D406" s="804"/>
      <c r="E406" s="804"/>
      <c r="F406" s="804"/>
      <c r="G406" s="804"/>
      <c r="H406" s="804"/>
      <c r="I406" s="804"/>
      <c r="J406" s="805"/>
    </row>
    <row r="407" spans="1:10" x14ac:dyDescent="0.25">
      <c r="A407" s="736"/>
      <c r="B407" s="804"/>
      <c r="C407" s="804"/>
      <c r="D407" s="804"/>
      <c r="E407" s="804"/>
      <c r="F407" s="804"/>
      <c r="G407" s="804"/>
      <c r="H407" s="804"/>
      <c r="I407" s="804"/>
      <c r="J407" s="805"/>
    </row>
    <row r="408" spans="1:10" x14ac:dyDescent="0.25">
      <c r="A408" s="736"/>
      <c r="B408" s="804"/>
      <c r="C408" s="804"/>
      <c r="D408" s="804"/>
      <c r="E408" s="804"/>
      <c r="F408" s="804"/>
      <c r="G408" s="804"/>
      <c r="H408" s="804"/>
      <c r="I408" s="804"/>
      <c r="J408" s="805"/>
    </row>
    <row r="409" spans="1:10" x14ac:dyDescent="0.25">
      <c r="A409" s="736"/>
      <c r="B409" s="804"/>
      <c r="C409" s="804"/>
      <c r="D409" s="804"/>
      <c r="E409" s="804"/>
      <c r="F409" s="804"/>
      <c r="G409" s="804"/>
      <c r="H409" s="804"/>
      <c r="I409" s="804"/>
      <c r="J409" s="805"/>
    </row>
    <row r="410" spans="1:10" x14ac:dyDescent="0.25">
      <c r="A410" s="736"/>
      <c r="B410" s="804"/>
      <c r="C410" s="804"/>
      <c r="D410" s="804"/>
      <c r="E410" s="804"/>
      <c r="F410" s="804"/>
      <c r="G410" s="804"/>
      <c r="H410" s="804"/>
      <c r="I410" s="804"/>
      <c r="J410" s="805"/>
    </row>
    <row r="411" spans="1:10" x14ac:dyDescent="0.25">
      <c r="A411" s="736"/>
      <c r="B411" s="804"/>
      <c r="C411" s="804"/>
      <c r="D411" s="804"/>
      <c r="E411" s="804"/>
      <c r="F411" s="804"/>
      <c r="G411" s="804"/>
      <c r="H411" s="804"/>
      <c r="I411" s="804"/>
      <c r="J411" s="805"/>
    </row>
    <row r="412" spans="1:10" x14ac:dyDescent="0.25">
      <c r="A412" s="736"/>
      <c r="B412" s="804"/>
      <c r="C412" s="804"/>
      <c r="D412" s="804"/>
      <c r="E412" s="804"/>
      <c r="F412" s="804"/>
      <c r="G412" s="804"/>
      <c r="H412" s="804"/>
      <c r="I412" s="804"/>
      <c r="J412" s="805"/>
    </row>
    <row r="413" spans="1:10" x14ac:dyDescent="0.25">
      <c r="A413" s="736"/>
      <c r="B413" s="804"/>
      <c r="C413" s="804"/>
      <c r="D413" s="804"/>
      <c r="E413" s="804"/>
      <c r="F413" s="804"/>
      <c r="G413" s="804"/>
      <c r="H413" s="804"/>
      <c r="I413" s="804"/>
      <c r="J413" s="805"/>
    </row>
    <row r="414" spans="1:10" x14ac:dyDescent="0.25">
      <c r="A414" s="736"/>
      <c r="B414" s="804"/>
      <c r="C414" s="804"/>
      <c r="D414" s="804"/>
      <c r="E414" s="804"/>
      <c r="F414" s="804"/>
      <c r="G414" s="804"/>
      <c r="H414" s="804"/>
      <c r="I414" s="804"/>
      <c r="J414" s="805"/>
    </row>
    <row r="415" spans="1:10" x14ac:dyDescent="0.25">
      <c r="A415" s="738"/>
      <c r="B415" s="804"/>
      <c r="C415" s="804"/>
      <c r="D415" s="804"/>
      <c r="E415" s="804"/>
      <c r="F415" s="804"/>
      <c r="G415" s="804"/>
      <c r="H415" s="804"/>
      <c r="I415" s="804"/>
      <c r="J415" s="805"/>
    </row>
    <row r="416" spans="1:10" x14ac:dyDescent="0.25">
      <c r="A416" s="738"/>
      <c r="B416" s="804"/>
      <c r="C416" s="804"/>
      <c r="D416" s="804"/>
      <c r="E416" s="804"/>
      <c r="F416" s="804"/>
      <c r="G416" s="804"/>
      <c r="H416" s="804"/>
      <c r="I416" s="804"/>
      <c r="J416" s="805"/>
    </row>
    <row r="417" spans="1:10" x14ac:dyDescent="0.25">
      <c r="A417" s="738"/>
      <c r="B417" s="804"/>
      <c r="C417" s="804"/>
      <c r="D417" s="804"/>
      <c r="E417" s="804"/>
      <c r="F417" s="804"/>
      <c r="G417" s="804"/>
      <c r="H417" s="804"/>
      <c r="I417" s="804"/>
      <c r="J417" s="805"/>
    </row>
    <row r="418" spans="1:10" x14ac:dyDescent="0.25">
      <c r="A418" s="738"/>
      <c r="B418" s="804"/>
      <c r="C418" s="804"/>
      <c r="D418" s="804"/>
      <c r="E418" s="804"/>
      <c r="F418" s="804"/>
      <c r="G418" s="804"/>
      <c r="H418" s="804"/>
      <c r="I418" s="804"/>
      <c r="J418" s="805"/>
    </row>
    <row r="419" spans="1:10" x14ac:dyDescent="0.25">
      <c r="A419" s="738"/>
      <c r="B419" s="804"/>
      <c r="C419" s="804"/>
      <c r="D419" s="804"/>
      <c r="E419" s="804"/>
      <c r="F419" s="804"/>
      <c r="G419" s="804"/>
      <c r="H419" s="804"/>
      <c r="I419" s="804"/>
      <c r="J419" s="805"/>
    </row>
    <row r="420" spans="1:10" x14ac:dyDescent="0.25">
      <c r="A420" s="738"/>
      <c r="B420" s="804"/>
      <c r="C420" s="804"/>
      <c r="D420" s="804"/>
      <c r="E420" s="804"/>
      <c r="F420" s="804"/>
      <c r="G420" s="804"/>
      <c r="H420" s="804"/>
      <c r="I420" s="804"/>
      <c r="J420" s="805"/>
    </row>
    <row r="421" spans="1:10" x14ac:dyDescent="0.25">
      <c r="A421" s="738"/>
      <c r="B421" s="804"/>
      <c r="C421" s="804"/>
      <c r="D421" s="804"/>
      <c r="E421" s="804"/>
      <c r="F421" s="804"/>
      <c r="G421" s="804"/>
      <c r="H421" s="804"/>
      <c r="I421" s="804"/>
      <c r="J421" s="805"/>
    </row>
    <row r="422" spans="1:10" x14ac:dyDescent="0.25">
      <c r="A422" s="738"/>
      <c r="B422" s="804"/>
      <c r="C422" s="804"/>
      <c r="D422" s="804"/>
      <c r="E422" s="804"/>
      <c r="F422" s="804"/>
      <c r="G422" s="804"/>
      <c r="H422" s="804"/>
      <c r="I422" s="804"/>
      <c r="J422" s="805"/>
    </row>
    <row r="423" spans="1:10" x14ac:dyDescent="0.25">
      <c r="A423" s="738"/>
      <c r="B423" s="804"/>
      <c r="C423" s="804"/>
      <c r="D423" s="804"/>
      <c r="E423" s="804"/>
      <c r="F423" s="804"/>
      <c r="G423" s="804"/>
      <c r="H423" s="804"/>
      <c r="I423" s="804"/>
      <c r="J423" s="805"/>
    </row>
    <row r="424" spans="1:10" x14ac:dyDescent="0.25">
      <c r="A424" s="738"/>
      <c r="B424" s="804"/>
      <c r="C424" s="804"/>
      <c r="D424" s="804"/>
      <c r="E424" s="804"/>
      <c r="F424" s="804"/>
      <c r="G424" s="804"/>
      <c r="H424" s="804"/>
      <c r="I424" s="804"/>
      <c r="J424" s="805"/>
    </row>
    <row r="425" spans="1:10" x14ac:dyDescent="0.25">
      <c r="A425" s="738"/>
      <c r="B425" s="804"/>
      <c r="C425" s="804"/>
      <c r="D425" s="804"/>
      <c r="E425" s="804"/>
      <c r="F425" s="804"/>
      <c r="G425" s="804"/>
      <c r="H425" s="804"/>
      <c r="I425" s="804"/>
      <c r="J425" s="805"/>
    </row>
    <row r="426" spans="1:10" x14ac:dyDescent="0.25">
      <c r="A426" s="738"/>
      <c r="B426" s="804"/>
      <c r="C426" s="804"/>
      <c r="D426" s="804"/>
      <c r="E426" s="804"/>
      <c r="F426" s="804"/>
      <c r="G426" s="804"/>
      <c r="H426" s="804"/>
      <c r="I426" s="804"/>
      <c r="J426" s="805"/>
    </row>
    <row r="427" spans="1:10" x14ac:dyDescent="0.25">
      <c r="A427" s="738"/>
      <c r="B427" s="804"/>
      <c r="C427" s="804"/>
      <c r="D427" s="804"/>
      <c r="E427" s="804"/>
      <c r="F427" s="804"/>
      <c r="G427" s="804"/>
      <c r="H427" s="804"/>
      <c r="I427" s="804"/>
      <c r="J427" s="805"/>
    </row>
    <row r="428" spans="1:10" x14ac:dyDescent="0.25">
      <c r="A428" s="738"/>
      <c r="B428" s="804"/>
      <c r="C428" s="804"/>
      <c r="D428" s="804"/>
      <c r="E428" s="804"/>
      <c r="F428" s="804"/>
      <c r="G428" s="804"/>
      <c r="H428" s="804"/>
      <c r="I428" s="804"/>
      <c r="J428" s="805"/>
    </row>
    <row r="429" spans="1:10" x14ac:dyDescent="0.25">
      <c r="A429" s="738"/>
      <c r="B429" s="804"/>
      <c r="C429" s="804"/>
      <c r="D429" s="804"/>
      <c r="E429" s="804"/>
      <c r="F429" s="804"/>
      <c r="G429" s="804"/>
      <c r="H429" s="804"/>
      <c r="I429" s="804"/>
      <c r="J429" s="805"/>
    </row>
    <row r="430" spans="1:10" x14ac:dyDescent="0.25">
      <c r="A430" s="738"/>
      <c r="B430" s="804"/>
      <c r="C430" s="804"/>
      <c r="D430" s="804"/>
      <c r="E430" s="804"/>
      <c r="F430" s="804"/>
      <c r="G430" s="804"/>
      <c r="H430" s="804"/>
      <c r="I430" s="804"/>
      <c r="J430" s="805"/>
    </row>
    <row r="431" spans="1:10" x14ac:dyDescent="0.25">
      <c r="A431" s="738"/>
      <c r="B431" s="804"/>
      <c r="C431" s="804"/>
      <c r="D431" s="804"/>
      <c r="E431" s="804"/>
      <c r="F431" s="804"/>
      <c r="G431" s="804"/>
      <c r="H431" s="804"/>
      <c r="I431" s="804"/>
      <c r="J431" s="805"/>
    </row>
    <row r="432" spans="1:10" x14ac:dyDescent="0.25">
      <c r="A432" s="736"/>
      <c r="B432" s="804"/>
      <c r="C432" s="804"/>
      <c r="D432" s="804"/>
      <c r="E432" s="804"/>
      <c r="F432" s="804"/>
      <c r="G432" s="804"/>
      <c r="H432" s="804"/>
      <c r="I432" s="804"/>
      <c r="J432" s="805"/>
    </row>
    <row r="433" spans="1:10" x14ac:dyDescent="0.25">
      <c r="A433" s="736"/>
      <c r="B433" s="804"/>
      <c r="C433" s="804"/>
      <c r="D433" s="804"/>
      <c r="E433" s="804"/>
      <c r="F433" s="804"/>
      <c r="G433" s="804"/>
      <c r="H433" s="804"/>
      <c r="I433" s="804"/>
      <c r="J433" s="805"/>
    </row>
    <row r="434" spans="1:10" x14ac:dyDescent="0.25">
      <c r="A434" s="736"/>
      <c r="B434" s="804"/>
      <c r="C434" s="804"/>
      <c r="D434" s="804"/>
      <c r="E434" s="804"/>
      <c r="F434" s="804"/>
      <c r="G434" s="804"/>
      <c r="H434" s="804"/>
      <c r="I434" s="804"/>
      <c r="J434" s="805"/>
    </row>
    <row r="435" spans="1:10" x14ac:dyDescent="0.25">
      <c r="A435" s="736"/>
      <c r="B435" s="804"/>
      <c r="C435" s="804"/>
      <c r="D435" s="804"/>
      <c r="E435" s="804"/>
      <c r="F435" s="804"/>
      <c r="G435" s="804"/>
      <c r="H435" s="804"/>
      <c r="I435" s="804"/>
      <c r="J435" s="805"/>
    </row>
    <row r="436" spans="1:10" x14ac:dyDescent="0.25">
      <c r="A436" s="736"/>
      <c r="B436" s="804"/>
      <c r="C436" s="804"/>
      <c r="D436" s="804"/>
      <c r="E436" s="804"/>
      <c r="F436" s="804"/>
      <c r="G436" s="804"/>
      <c r="H436" s="804"/>
      <c r="I436" s="804"/>
      <c r="J436" s="805"/>
    </row>
    <row r="437" spans="1:10" x14ac:dyDescent="0.25">
      <c r="A437" s="736"/>
      <c r="B437" s="804"/>
      <c r="C437" s="804"/>
      <c r="D437" s="804"/>
      <c r="E437" s="804"/>
      <c r="F437" s="804"/>
      <c r="G437" s="804"/>
      <c r="H437" s="804"/>
      <c r="I437" s="804"/>
      <c r="J437" s="805"/>
    </row>
    <row r="438" spans="1:10" x14ac:dyDescent="0.25">
      <c r="A438" s="736"/>
      <c r="B438" s="804"/>
      <c r="C438" s="804"/>
      <c r="D438" s="804"/>
      <c r="E438" s="804"/>
      <c r="F438" s="804"/>
      <c r="G438" s="804"/>
      <c r="H438" s="804"/>
      <c r="I438" s="804"/>
      <c r="J438" s="805"/>
    </row>
    <row r="439" spans="1:10" x14ac:dyDescent="0.25">
      <c r="A439" s="736"/>
      <c r="B439" s="804"/>
      <c r="C439" s="804"/>
      <c r="D439" s="804"/>
      <c r="E439" s="804"/>
      <c r="F439" s="804"/>
      <c r="G439" s="804"/>
      <c r="H439" s="804"/>
      <c r="I439" s="804"/>
      <c r="J439" s="805"/>
    </row>
    <row r="440" spans="1:10" x14ac:dyDescent="0.25">
      <c r="A440" s="736"/>
      <c r="B440" s="804"/>
      <c r="C440" s="804"/>
      <c r="D440" s="804"/>
      <c r="E440" s="804"/>
      <c r="F440" s="804"/>
      <c r="G440" s="804"/>
      <c r="H440" s="804"/>
      <c r="I440" s="804"/>
      <c r="J440" s="805"/>
    </row>
    <row r="441" spans="1:10" x14ac:dyDescent="0.25">
      <c r="A441" s="736"/>
      <c r="B441" s="739"/>
      <c r="C441" s="739"/>
      <c r="D441" s="739"/>
      <c r="E441" s="739"/>
      <c r="F441" s="739"/>
      <c r="G441" s="739"/>
      <c r="H441" s="739"/>
      <c r="I441" s="740" t="s">
        <v>727</v>
      </c>
      <c r="J441" s="737"/>
    </row>
    <row r="442" spans="1:10" ht="15.75" thickBot="1" x14ac:dyDescent="0.3">
      <c r="A442" s="741"/>
      <c r="B442" s="742"/>
      <c r="C442" s="742"/>
      <c r="D442" s="742"/>
      <c r="E442" s="742"/>
      <c r="F442" s="742"/>
      <c r="G442" s="742"/>
      <c r="H442" s="742"/>
      <c r="I442" s="742"/>
      <c r="J442" s="743"/>
    </row>
    <row r="452" spans="1:10" ht="15.75" thickBot="1" x14ac:dyDescent="0.3"/>
    <row r="453" spans="1:10" x14ac:dyDescent="0.25">
      <c r="A453" s="733"/>
      <c r="B453" s="801"/>
      <c r="C453" s="802"/>
      <c r="D453" s="802"/>
      <c r="E453" s="802"/>
      <c r="F453" s="802"/>
      <c r="G453" s="802"/>
      <c r="H453" s="802"/>
      <c r="I453" s="802"/>
      <c r="J453" s="803"/>
    </row>
    <row r="454" spans="1:10" x14ac:dyDescent="0.25">
      <c r="A454" s="736"/>
      <c r="B454" s="804"/>
      <c r="C454" s="804"/>
      <c r="D454" s="804"/>
      <c r="E454" s="804"/>
      <c r="F454" s="804"/>
      <c r="G454" s="804"/>
      <c r="H454" s="804"/>
      <c r="I454" s="804"/>
      <c r="J454" s="805"/>
    </row>
    <row r="455" spans="1:10" x14ac:dyDescent="0.25">
      <c r="A455" s="736"/>
      <c r="B455" s="804"/>
      <c r="C455" s="804"/>
      <c r="D455" s="804"/>
      <c r="E455" s="804"/>
      <c r="F455" s="804"/>
      <c r="G455" s="804"/>
      <c r="H455" s="804"/>
      <c r="I455" s="804"/>
      <c r="J455" s="805"/>
    </row>
    <row r="456" spans="1:10" x14ac:dyDescent="0.25">
      <c r="A456" s="736"/>
      <c r="B456" s="804"/>
      <c r="C456" s="804"/>
      <c r="D456" s="804"/>
      <c r="E456" s="804"/>
      <c r="F456" s="804"/>
      <c r="G456" s="804"/>
      <c r="H456" s="804"/>
      <c r="I456" s="804"/>
      <c r="J456" s="805"/>
    </row>
    <row r="457" spans="1:10" x14ac:dyDescent="0.25">
      <c r="A457" s="736"/>
      <c r="B457" s="804"/>
      <c r="C457" s="804"/>
      <c r="D457" s="804"/>
      <c r="E457" s="804"/>
      <c r="F457" s="804"/>
      <c r="G457" s="804"/>
      <c r="H457" s="804"/>
      <c r="I457" s="804"/>
      <c r="J457" s="805"/>
    </row>
    <row r="458" spans="1:10" x14ac:dyDescent="0.25">
      <c r="A458" s="736"/>
      <c r="B458" s="804"/>
      <c r="C458" s="804"/>
      <c r="D458" s="804"/>
      <c r="E458" s="804"/>
      <c r="F458" s="804"/>
      <c r="G458" s="804"/>
      <c r="H458" s="804"/>
      <c r="I458" s="804"/>
      <c r="J458" s="805"/>
    </row>
    <row r="459" spans="1:10" x14ac:dyDescent="0.25">
      <c r="A459" s="736"/>
      <c r="B459" s="804"/>
      <c r="C459" s="804"/>
      <c r="D459" s="804"/>
      <c r="E459" s="804"/>
      <c r="F459" s="804"/>
      <c r="G459" s="804"/>
      <c r="H459" s="804"/>
      <c r="I459" s="804"/>
      <c r="J459" s="805"/>
    </row>
    <row r="460" spans="1:10" x14ac:dyDescent="0.25">
      <c r="A460" s="736"/>
      <c r="B460" s="804"/>
      <c r="C460" s="804"/>
      <c r="D460" s="804"/>
      <c r="E460" s="804"/>
      <c r="F460" s="804"/>
      <c r="G460" s="804"/>
      <c r="H460" s="804"/>
      <c r="I460" s="804"/>
      <c r="J460" s="805"/>
    </row>
    <row r="461" spans="1:10" x14ac:dyDescent="0.25">
      <c r="A461" s="736"/>
      <c r="B461" s="804"/>
      <c r="C461" s="804"/>
      <c r="D461" s="804"/>
      <c r="E461" s="804"/>
      <c r="F461" s="804"/>
      <c r="G461" s="804"/>
      <c r="H461" s="804"/>
      <c r="I461" s="804"/>
      <c r="J461" s="805"/>
    </row>
    <row r="462" spans="1:10" x14ac:dyDescent="0.25">
      <c r="A462" s="736"/>
      <c r="B462" s="804"/>
      <c r="C462" s="804"/>
      <c r="D462" s="804"/>
      <c r="E462" s="804"/>
      <c r="F462" s="804"/>
      <c r="G462" s="804"/>
      <c r="H462" s="804"/>
      <c r="I462" s="804"/>
      <c r="J462" s="805"/>
    </row>
    <row r="463" spans="1:10" x14ac:dyDescent="0.25">
      <c r="A463" s="736"/>
      <c r="B463" s="804"/>
      <c r="C463" s="804"/>
      <c r="D463" s="804"/>
      <c r="E463" s="804"/>
      <c r="F463" s="804"/>
      <c r="G463" s="804"/>
      <c r="H463" s="804"/>
      <c r="I463" s="804"/>
      <c r="J463" s="805"/>
    </row>
    <row r="464" spans="1:10" x14ac:dyDescent="0.25">
      <c r="A464" s="736"/>
      <c r="B464" s="804"/>
      <c r="C464" s="804"/>
      <c r="D464" s="804"/>
      <c r="E464" s="804"/>
      <c r="F464" s="804"/>
      <c r="G464" s="804"/>
      <c r="H464" s="804"/>
      <c r="I464" s="804"/>
      <c r="J464" s="805"/>
    </row>
    <row r="465" spans="1:10" x14ac:dyDescent="0.25">
      <c r="A465" s="736"/>
      <c r="B465" s="804"/>
      <c r="C465" s="804"/>
      <c r="D465" s="804"/>
      <c r="E465" s="804"/>
      <c r="F465" s="804"/>
      <c r="G465" s="804"/>
      <c r="H465" s="804"/>
      <c r="I465" s="804"/>
      <c r="J465" s="805"/>
    </row>
    <row r="466" spans="1:10" x14ac:dyDescent="0.25">
      <c r="A466" s="736"/>
      <c r="B466" s="804"/>
      <c r="C466" s="804"/>
      <c r="D466" s="804"/>
      <c r="E466" s="804"/>
      <c r="F466" s="804"/>
      <c r="G466" s="804"/>
      <c r="H466" s="804"/>
      <c r="I466" s="804"/>
      <c r="J466" s="805"/>
    </row>
    <row r="467" spans="1:10" x14ac:dyDescent="0.25">
      <c r="A467" s="736"/>
      <c r="B467" s="804"/>
      <c r="C467" s="804"/>
      <c r="D467" s="804"/>
      <c r="E467" s="804"/>
      <c r="F467" s="804"/>
      <c r="G467" s="804"/>
      <c r="H467" s="804"/>
      <c r="I467" s="804"/>
      <c r="J467" s="805"/>
    </row>
    <row r="468" spans="1:10" x14ac:dyDescent="0.25">
      <c r="A468" s="736"/>
      <c r="B468" s="804"/>
      <c r="C468" s="804"/>
      <c r="D468" s="804"/>
      <c r="E468" s="804"/>
      <c r="F468" s="804"/>
      <c r="G468" s="804"/>
      <c r="H468" s="804"/>
      <c r="I468" s="804"/>
      <c r="J468" s="805"/>
    </row>
    <row r="469" spans="1:10" x14ac:dyDescent="0.25">
      <c r="A469" s="736"/>
      <c r="B469" s="804"/>
      <c r="C469" s="804"/>
      <c r="D469" s="804"/>
      <c r="E469" s="804"/>
      <c r="F469" s="804"/>
      <c r="G469" s="804"/>
      <c r="H469" s="804"/>
      <c r="I469" s="804"/>
      <c r="J469" s="805"/>
    </row>
    <row r="470" spans="1:10" x14ac:dyDescent="0.25">
      <c r="A470" s="736"/>
      <c r="B470" s="804"/>
      <c r="C470" s="804"/>
      <c r="D470" s="804"/>
      <c r="E470" s="804"/>
      <c r="F470" s="804"/>
      <c r="G470" s="804"/>
      <c r="H470" s="804"/>
      <c r="I470" s="804"/>
      <c r="J470" s="805"/>
    </row>
    <row r="471" spans="1:10" x14ac:dyDescent="0.25">
      <c r="A471" s="736"/>
      <c r="B471" s="804"/>
      <c r="C471" s="804"/>
      <c r="D471" s="804"/>
      <c r="E471" s="804"/>
      <c r="F471" s="804"/>
      <c r="G471" s="804"/>
      <c r="H471" s="804"/>
      <c r="I471" s="804"/>
      <c r="J471" s="805"/>
    </row>
    <row r="472" spans="1:10" x14ac:dyDescent="0.25">
      <c r="A472" s="736"/>
      <c r="B472" s="804"/>
      <c r="C472" s="804"/>
      <c r="D472" s="804"/>
      <c r="E472" s="804"/>
      <c r="F472" s="804"/>
      <c r="G472" s="804"/>
      <c r="H472" s="804"/>
      <c r="I472" s="804"/>
      <c r="J472" s="805"/>
    </row>
    <row r="473" spans="1:10" x14ac:dyDescent="0.25">
      <c r="A473" s="738"/>
      <c r="B473" s="804"/>
      <c r="C473" s="804"/>
      <c r="D473" s="804"/>
      <c r="E473" s="804"/>
      <c r="F473" s="804"/>
      <c r="G473" s="804"/>
      <c r="H473" s="804"/>
      <c r="I473" s="804"/>
      <c r="J473" s="805"/>
    </row>
    <row r="474" spans="1:10" x14ac:dyDescent="0.25">
      <c r="A474" s="738"/>
      <c r="B474" s="804"/>
      <c r="C474" s="804"/>
      <c r="D474" s="804"/>
      <c r="E474" s="804"/>
      <c r="F474" s="804"/>
      <c r="G474" s="804"/>
      <c r="H474" s="804"/>
      <c r="I474" s="804"/>
      <c r="J474" s="805"/>
    </row>
    <row r="475" spans="1:10" x14ac:dyDescent="0.25">
      <c r="A475" s="738"/>
      <c r="B475" s="804"/>
      <c r="C475" s="804"/>
      <c r="D475" s="804"/>
      <c r="E475" s="804"/>
      <c r="F475" s="804"/>
      <c r="G475" s="804"/>
      <c r="H475" s="804"/>
      <c r="I475" s="804"/>
      <c r="J475" s="805"/>
    </row>
    <row r="476" spans="1:10" x14ac:dyDescent="0.25">
      <c r="A476" s="738"/>
      <c r="B476" s="804"/>
      <c r="C476" s="804"/>
      <c r="D476" s="804"/>
      <c r="E476" s="804"/>
      <c r="F476" s="804"/>
      <c r="G476" s="804"/>
      <c r="H476" s="804"/>
      <c r="I476" s="804"/>
      <c r="J476" s="805"/>
    </row>
    <row r="477" spans="1:10" x14ac:dyDescent="0.25">
      <c r="A477" s="738"/>
      <c r="B477" s="804"/>
      <c r="C477" s="804"/>
      <c r="D477" s="804"/>
      <c r="E477" s="804"/>
      <c r="F477" s="804"/>
      <c r="G477" s="804"/>
      <c r="H477" s="804"/>
      <c r="I477" s="804"/>
      <c r="J477" s="805"/>
    </row>
    <row r="478" spans="1:10" x14ac:dyDescent="0.25">
      <c r="A478" s="738"/>
      <c r="B478" s="804"/>
      <c r="C478" s="804"/>
      <c r="D478" s="804"/>
      <c r="E478" s="804"/>
      <c r="F478" s="804"/>
      <c r="G478" s="804"/>
      <c r="H478" s="804"/>
      <c r="I478" s="804"/>
      <c r="J478" s="805"/>
    </row>
    <row r="479" spans="1:10" x14ac:dyDescent="0.25">
      <c r="A479" s="738"/>
      <c r="B479" s="804"/>
      <c r="C479" s="804"/>
      <c r="D479" s="804"/>
      <c r="E479" s="804"/>
      <c r="F479" s="804"/>
      <c r="G479" s="804"/>
      <c r="H479" s="804"/>
      <c r="I479" s="804"/>
      <c r="J479" s="805"/>
    </row>
    <row r="480" spans="1:10" x14ac:dyDescent="0.25">
      <c r="A480" s="738"/>
      <c r="B480" s="804"/>
      <c r="C480" s="804"/>
      <c r="D480" s="804"/>
      <c r="E480" s="804"/>
      <c r="F480" s="804"/>
      <c r="G480" s="804"/>
      <c r="H480" s="804"/>
      <c r="I480" s="804"/>
      <c r="J480" s="805"/>
    </row>
    <row r="481" spans="1:10" x14ac:dyDescent="0.25">
      <c r="A481" s="738"/>
      <c r="B481" s="804"/>
      <c r="C481" s="804"/>
      <c r="D481" s="804"/>
      <c r="E481" s="804"/>
      <c r="F481" s="804"/>
      <c r="G481" s="804"/>
      <c r="H481" s="804"/>
      <c r="I481" s="804"/>
      <c r="J481" s="805"/>
    </row>
    <row r="482" spans="1:10" x14ac:dyDescent="0.25">
      <c r="A482" s="738"/>
      <c r="B482" s="804"/>
      <c r="C482" s="804"/>
      <c r="D482" s="804"/>
      <c r="E482" s="804"/>
      <c r="F482" s="804"/>
      <c r="G482" s="804"/>
      <c r="H482" s="804"/>
      <c r="I482" s="804"/>
      <c r="J482" s="805"/>
    </row>
    <row r="483" spans="1:10" x14ac:dyDescent="0.25">
      <c r="A483" s="738"/>
      <c r="B483" s="804"/>
      <c r="C483" s="804"/>
      <c r="D483" s="804"/>
      <c r="E483" s="804"/>
      <c r="F483" s="804"/>
      <c r="G483" s="804"/>
      <c r="H483" s="804"/>
      <c r="I483" s="804"/>
      <c r="J483" s="805"/>
    </row>
    <row r="484" spans="1:10" x14ac:dyDescent="0.25">
      <c r="A484" s="738"/>
      <c r="B484" s="804"/>
      <c r="C484" s="804"/>
      <c r="D484" s="804"/>
      <c r="E484" s="804"/>
      <c r="F484" s="804"/>
      <c r="G484" s="804"/>
      <c r="H484" s="804"/>
      <c r="I484" s="804"/>
      <c r="J484" s="805"/>
    </row>
    <row r="485" spans="1:10" x14ac:dyDescent="0.25">
      <c r="A485" s="738"/>
      <c r="B485" s="804"/>
      <c r="C485" s="804"/>
      <c r="D485" s="804"/>
      <c r="E485" s="804"/>
      <c r="F485" s="804"/>
      <c r="G485" s="804"/>
      <c r="H485" s="804"/>
      <c r="I485" s="804"/>
      <c r="J485" s="805"/>
    </row>
    <row r="486" spans="1:10" x14ac:dyDescent="0.25">
      <c r="A486" s="738"/>
      <c r="B486" s="804"/>
      <c r="C486" s="804"/>
      <c r="D486" s="804"/>
      <c r="E486" s="804"/>
      <c r="F486" s="804"/>
      <c r="G486" s="804"/>
      <c r="H486" s="804"/>
      <c r="I486" s="804"/>
      <c r="J486" s="805"/>
    </row>
    <row r="487" spans="1:10" x14ac:dyDescent="0.25">
      <c r="A487" s="738"/>
      <c r="B487" s="804"/>
      <c r="C487" s="804"/>
      <c r="D487" s="804"/>
      <c r="E487" s="804"/>
      <c r="F487" s="804"/>
      <c r="G487" s="804"/>
      <c r="H487" s="804"/>
      <c r="I487" s="804"/>
      <c r="J487" s="805"/>
    </row>
    <row r="488" spans="1:10" x14ac:dyDescent="0.25">
      <c r="A488" s="738"/>
      <c r="B488" s="804"/>
      <c r="C488" s="804"/>
      <c r="D488" s="804"/>
      <c r="E488" s="804"/>
      <c r="F488" s="804"/>
      <c r="G488" s="804"/>
      <c r="H488" s="804"/>
      <c r="I488" s="804"/>
      <c r="J488" s="805"/>
    </row>
    <row r="489" spans="1:10" x14ac:dyDescent="0.25">
      <c r="A489" s="738"/>
      <c r="B489" s="804"/>
      <c r="C489" s="804"/>
      <c r="D489" s="804"/>
      <c r="E489" s="804"/>
      <c r="F489" s="804"/>
      <c r="G489" s="804"/>
      <c r="H489" s="804"/>
      <c r="I489" s="804"/>
      <c r="J489" s="805"/>
    </row>
    <row r="490" spans="1:10" x14ac:dyDescent="0.25">
      <c r="A490" s="736"/>
      <c r="B490" s="804"/>
      <c r="C490" s="804"/>
      <c r="D490" s="804"/>
      <c r="E490" s="804"/>
      <c r="F490" s="804"/>
      <c r="G490" s="804"/>
      <c r="H490" s="804"/>
      <c r="I490" s="804"/>
      <c r="J490" s="805"/>
    </row>
    <row r="491" spans="1:10" x14ac:dyDescent="0.25">
      <c r="A491" s="736"/>
      <c r="B491" s="804"/>
      <c r="C491" s="804"/>
      <c r="D491" s="804"/>
      <c r="E491" s="804"/>
      <c r="F491" s="804"/>
      <c r="G491" s="804"/>
      <c r="H491" s="804"/>
      <c r="I491" s="804"/>
      <c r="J491" s="805"/>
    </row>
    <row r="492" spans="1:10" x14ac:dyDescent="0.25">
      <c r="A492" s="736"/>
      <c r="B492" s="804"/>
      <c r="C492" s="804"/>
      <c r="D492" s="804"/>
      <c r="E492" s="804"/>
      <c r="F492" s="804"/>
      <c r="G492" s="804"/>
      <c r="H492" s="804"/>
      <c r="I492" s="804"/>
      <c r="J492" s="805"/>
    </row>
    <row r="493" spans="1:10" x14ac:dyDescent="0.25">
      <c r="A493" s="736"/>
      <c r="B493" s="804"/>
      <c r="C493" s="804"/>
      <c r="D493" s="804"/>
      <c r="E493" s="804"/>
      <c r="F493" s="804"/>
      <c r="G493" s="804"/>
      <c r="H493" s="804"/>
      <c r="I493" s="804"/>
      <c r="J493" s="805"/>
    </row>
    <row r="494" spans="1:10" x14ac:dyDescent="0.25">
      <c r="A494" s="736"/>
      <c r="B494" s="804"/>
      <c r="C494" s="804"/>
      <c r="D494" s="804"/>
      <c r="E494" s="804"/>
      <c r="F494" s="804"/>
      <c r="G494" s="804"/>
      <c r="H494" s="804"/>
      <c r="I494" s="804"/>
      <c r="J494" s="805"/>
    </row>
    <row r="495" spans="1:10" x14ac:dyDescent="0.25">
      <c r="A495" s="736"/>
      <c r="B495" s="804"/>
      <c r="C495" s="804"/>
      <c r="D495" s="804"/>
      <c r="E495" s="804"/>
      <c r="F495" s="804"/>
      <c r="G495" s="804"/>
      <c r="H495" s="804"/>
      <c r="I495" s="804"/>
      <c r="J495" s="805"/>
    </row>
    <row r="496" spans="1:10" x14ac:dyDescent="0.25">
      <c r="A496" s="736"/>
      <c r="B496" s="804"/>
      <c r="C496" s="804"/>
      <c r="D496" s="804"/>
      <c r="E496" s="804"/>
      <c r="F496" s="804"/>
      <c r="G496" s="804"/>
      <c r="H496" s="804"/>
      <c r="I496" s="804"/>
      <c r="J496" s="805"/>
    </row>
    <row r="497" spans="1:10" x14ac:dyDescent="0.25">
      <c r="A497" s="736"/>
      <c r="B497" s="804"/>
      <c r="C497" s="804"/>
      <c r="D497" s="804"/>
      <c r="E497" s="804"/>
      <c r="F497" s="804"/>
      <c r="G497" s="804"/>
      <c r="H497" s="804"/>
      <c r="I497" s="804"/>
      <c r="J497" s="805"/>
    </row>
    <row r="498" spans="1:10" x14ac:dyDescent="0.25">
      <c r="A498" s="736"/>
      <c r="B498" s="804"/>
      <c r="C498" s="804"/>
      <c r="D498" s="804"/>
      <c r="E498" s="804"/>
      <c r="F498" s="804"/>
      <c r="G498" s="804"/>
      <c r="H498" s="804"/>
      <c r="I498" s="804"/>
      <c r="J498" s="805"/>
    </row>
    <row r="499" spans="1:10" x14ac:dyDescent="0.25">
      <c r="A499" s="736"/>
      <c r="B499" s="739"/>
      <c r="C499" s="739"/>
      <c r="D499" s="739"/>
      <c r="E499" s="739"/>
      <c r="F499" s="739"/>
      <c r="G499" s="739"/>
      <c r="H499" s="739"/>
      <c r="I499" s="740" t="s">
        <v>728</v>
      </c>
      <c r="J499" s="737"/>
    </row>
    <row r="500" spans="1:10" ht="15.75" thickBot="1" x14ac:dyDescent="0.3">
      <c r="A500" s="741"/>
      <c r="B500" s="742"/>
      <c r="C500" s="742"/>
      <c r="D500" s="742"/>
      <c r="E500" s="742"/>
      <c r="F500" s="742"/>
      <c r="G500" s="742"/>
      <c r="H500" s="742"/>
      <c r="I500" s="742"/>
      <c r="J500" s="743"/>
    </row>
    <row r="510" spans="1:10" ht="15.75" thickBot="1" x14ac:dyDescent="0.3"/>
    <row r="511" spans="1:10" x14ac:dyDescent="0.25">
      <c r="A511" s="733"/>
      <c r="B511" s="746"/>
      <c r="C511" s="747"/>
      <c r="D511" s="747"/>
      <c r="E511" s="747"/>
      <c r="F511" s="747"/>
      <c r="G511" s="747"/>
      <c r="H511" s="747"/>
      <c r="I511" s="747"/>
      <c r="J511" s="748"/>
    </row>
    <row r="512" spans="1:10" x14ac:dyDescent="0.25">
      <c r="A512" s="736"/>
      <c r="B512" s="749"/>
      <c r="C512" s="749"/>
      <c r="D512" s="749"/>
      <c r="E512" s="749"/>
      <c r="F512" s="749"/>
      <c r="G512" s="749"/>
      <c r="H512" s="749"/>
      <c r="I512" s="749"/>
      <c r="J512" s="750"/>
    </row>
    <row r="513" spans="1:10" x14ac:dyDescent="0.25">
      <c r="A513" s="736"/>
      <c r="B513" s="749"/>
      <c r="C513" s="749"/>
      <c r="D513" s="749"/>
      <c r="E513" s="749"/>
      <c r="F513" s="749"/>
      <c r="G513" s="749"/>
      <c r="H513" s="749"/>
      <c r="I513" s="749"/>
      <c r="J513" s="750"/>
    </row>
    <row r="514" spans="1:10" x14ac:dyDescent="0.25">
      <c r="A514" s="736"/>
      <c r="B514" s="749"/>
      <c r="C514" s="749"/>
      <c r="D514" s="749"/>
      <c r="E514" s="749"/>
      <c r="F514" s="749"/>
      <c r="G514" s="749"/>
      <c r="H514" s="749"/>
      <c r="I514" s="749"/>
      <c r="J514" s="750"/>
    </row>
    <row r="515" spans="1:10" x14ac:dyDescent="0.25">
      <c r="A515" s="736"/>
      <c r="B515" s="749"/>
      <c r="C515" s="749"/>
      <c r="D515" s="749"/>
      <c r="E515" s="749"/>
      <c r="F515" s="749"/>
      <c r="G515" s="749"/>
      <c r="H515" s="749"/>
      <c r="I515" s="749"/>
      <c r="J515" s="750"/>
    </row>
    <row r="516" spans="1:10" x14ac:dyDescent="0.25">
      <c r="A516" s="736"/>
      <c r="B516" s="749"/>
      <c r="C516" s="749"/>
      <c r="D516" s="749"/>
      <c r="E516" s="749"/>
      <c r="F516" s="749"/>
      <c r="G516" s="749"/>
      <c r="H516" s="749"/>
      <c r="I516" s="749"/>
      <c r="J516" s="750"/>
    </row>
    <row r="517" spans="1:10" x14ac:dyDescent="0.25">
      <c r="A517" s="736"/>
      <c r="B517" s="749"/>
      <c r="C517" s="749"/>
      <c r="D517" s="749"/>
      <c r="E517" s="749"/>
      <c r="F517" s="749"/>
      <c r="G517" s="749"/>
      <c r="H517" s="749"/>
      <c r="I517" s="749"/>
      <c r="J517" s="750"/>
    </row>
    <row r="518" spans="1:10" x14ac:dyDescent="0.25">
      <c r="A518" s="736"/>
      <c r="B518" s="749"/>
      <c r="C518" s="749"/>
      <c r="D518" s="749"/>
      <c r="E518" s="749"/>
      <c r="F518" s="749"/>
      <c r="G518" s="749"/>
      <c r="H518" s="749"/>
      <c r="I518" s="749"/>
      <c r="J518" s="750"/>
    </row>
    <row r="519" spans="1:10" x14ac:dyDescent="0.25">
      <c r="A519" s="736"/>
      <c r="B519" s="749"/>
      <c r="C519" s="749"/>
      <c r="D519" s="749"/>
      <c r="E519" s="749"/>
      <c r="F519" s="749"/>
      <c r="G519" s="749"/>
      <c r="H519" s="749"/>
      <c r="I519" s="749"/>
      <c r="J519" s="750"/>
    </row>
    <row r="520" spans="1:10" x14ac:dyDescent="0.25">
      <c r="A520" s="736"/>
      <c r="B520" s="749"/>
      <c r="C520" s="749"/>
      <c r="D520" s="749"/>
      <c r="E520" s="749"/>
      <c r="F520" s="749"/>
      <c r="G520" s="749"/>
      <c r="H520" s="749"/>
      <c r="I520" s="749"/>
      <c r="J520" s="750"/>
    </row>
    <row r="521" spans="1:10" x14ac:dyDescent="0.25">
      <c r="A521" s="736"/>
      <c r="B521" s="749"/>
      <c r="C521" s="749"/>
      <c r="D521" s="749"/>
      <c r="E521" s="749"/>
      <c r="F521" s="749"/>
      <c r="G521" s="749"/>
      <c r="H521" s="749"/>
      <c r="I521" s="749"/>
      <c r="J521" s="750"/>
    </row>
    <row r="522" spans="1:10" x14ac:dyDescent="0.25">
      <c r="A522" s="736"/>
      <c r="B522" s="749"/>
      <c r="C522" s="749"/>
      <c r="D522" s="749"/>
      <c r="E522" s="749"/>
      <c r="F522" s="749"/>
      <c r="G522" s="749"/>
      <c r="H522" s="749"/>
      <c r="I522" s="749"/>
      <c r="J522" s="750"/>
    </row>
    <row r="523" spans="1:10" x14ac:dyDescent="0.25">
      <c r="A523" s="736"/>
      <c r="B523" s="749"/>
      <c r="C523" s="749"/>
      <c r="D523" s="749"/>
      <c r="E523" s="749"/>
      <c r="F523" s="749"/>
      <c r="G523" s="749"/>
      <c r="H523" s="749"/>
      <c r="I523" s="749"/>
      <c r="J523" s="750"/>
    </row>
    <row r="524" spans="1:10" x14ac:dyDescent="0.25">
      <c r="A524" s="738"/>
      <c r="B524" s="749"/>
      <c r="C524" s="749"/>
      <c r="D524" s="749"/>
      <c r="E524" s="749"/>
      <c r="F524" s="749"/>
      <c r="G524" s="749"/>
      <c r="H524" s="749"/>
      <c r="I524" s="749"/>
      <c r="J524" s="750"/>
    </row>
    <row r="525" spans="1:10" x14ac:dyDescent="0.25">
      <c r="A525" s="738"/>
      <c r="B525" s="749"/>
      <c r="C525" s="749"/>
      <c r="D525" s="749"/>
      <c r="E525" s="749"/>
      <c r="F525" s="749"/>
      <c r="G525" s="749"/>
      <c r="H525" s="749"/>
      <c r="I525" s="749"/>
      <c r="J525" s="750"/>
    </row>
    <row r="526" spans="1:10" x14ac:dyDescent="0.25">
      <c r="A526" s="738"/>
      <c r="B526" s="749"/>
      <c r="C526" s="749"/>
      <c r="D526" s="749"/>
      <c r="E526" s="749"/>
      <c r="F526" s="749"/>
      <c r="G526" s="749"/>
      <c r="H526" s="749"/>
      <c r="I526" s="749"/>
      <c r="J526" s="750"/>
    </row>
    <row r="527" spans="1:10" x14ac:dyDescent="0.25">
      <c r="A527" s="738"/>
      <c r="B527" s="749"/>
      <c r="C527" s="749"/>
      <c r="D527" s="749"/>
      <c r="E527" s="749"/>
      <c r="F527" s="749"/>
      <c r="G527" s="749"/>
      <c r="H527" s="749"/>
      <c r="I527" s="749"/>
      <c r="J527" s="750"/>
    </row>
    <row r="528" spans="1:10" x14ac:dyDescent="0.25">
      <c r="A528" s="738"/>
      <c r="B528" s="749"/>
      <c r="C528" s="749"/>
      <c r="D528" s="749"/>
      <c r="E528" s="749"/>
      <c r="F528" s="749"/>
      <c r="G528" s="749"/>
      <c r="H528" s="749"/>
      <c r="I528" s="749"/>
      <c r="J528" s="750"/>
    </row>
    <row r="529" spans="1:10" x14ac:dyDescent="0.25">
      <c r="A529" s="738"/>
      <c r="B529" s="749"/>
      <c r="C529" s="749"/>
      <c r="D529" s="749"/>
      <c r="E529" s="749"/>
      <c r="F529" s="749"/>
      <c r="G529" s="749"/>
      <c r="H529" s="749"/>
      <c r="I529" s="749"/>
      <c r="J529" s="750"/>
    </row>
    <row r="530" spans="1:10" x14ac:dyDescent="0.25">
      <c r="A530" s="738"/>
      <c r="B530" s="749"/>
      <c r="C530" s="749"/>
      <c r="D530" s="749"/>
      <c r="E530" s="749"/>
      <c r="F530" s="749"/>
      <c r="G530" s="749"/>
      <c r="H530" s="749"/>
      <c r="I530" s="749"/>
      <c r="J530" s="750"/>
    </row>
    <row r="531" spans="1:10" x14ac:dyDescent="0.25">
      <c r="A531" s="738"/>
      <c r="B531" s="749"/>
      <c r="C531" s="749"/>
      <c r="D531" s="749"/>
      <c r="E531" s="749"/>
      <c r="F531" s="749"/>
      <c r="G531" s="749"/>
      <c r="H531" s="749"/>
      <c r="I531" s="749"/>
      <c r="J531" s="750"/>
    </row>
    <row r="532" spans="1:10" x14ac:dyDescent="0.25">
      <c r="A532" s="738"/>
      <c r="B532" s="749"/>
      <c r="C532" s="749"/>
      <c r="D532" s="749"/>
      <c r="E532" s="749"/>
      <c r="F532" s="749"/>
      <c r="G532" s="749"/>
      <c r="H532" s="749"/>
      <c r="I532" s="749"/>
      <c r="J532" s="750"/>
    </row>
    <row r="533" spans="1:10" x14ac:dyDescent="0.25">
      <c r="A533" s="738"/>
      <c r="B533" s="749"/>
      <c r="C533" s="749"/>
      <c r="D533" s="749"/>
      <c r="E533" s="749"/>
      <c r="F533" s="749"/>
      <c r="G533" s="749"/>
      <c r="H533" s="749"/>
      <c r="I533" s="749"/>
      <c r="J533" s="750"/>
    </row>
    <row r="534" spans="1:10" x14ac:dyDescent="0.25">
      <c r="A534" s="738"/>
      <c r="B534" s="749"/>
      <c r="C534" s="749"/>
      <c r="D534" s="749"/>
      <c r="E534" s="749"/>
      <c r="F534" s="749"/>
      <c r="G534" s="749"/>
      <c r="H534" s="749"/>
      <c r="I534" s="749"/>
      <c r="J534" s="750"/>
    </row>
    <row r="535" spans="1:10" x14ac:dyDescent="0.25">
      <c r="A535" s="738"/>
      <c r="B535" s="749"/>
      <c r="C535" s="749"/>
      <c r="D535" s="749"/>
      <c r="E535" s="749"/>
      <c r="F535" s="749"/>
      <c r="G535" s="749"/>
      <c r="H535" s="749"/>
      <c r="I535" s="749"/>
      <c r="J535" s="750"/>
    </row>
    <row r="536" spans="1:10" x14ac:dyDescent="0.25">
      <c r="A536" s="738"/>
      <c r="B536" s="749"/>
      <c r="C536" s="749"/>
      <c r="D536" s="749"/>
      <c r="E536" s="749"/>
      <c r="F536" s="749"/>
      <c r="G536" s="749"/>
      <c r="H536" s="749"/>
      <c r="I536" s="749"/>
      <c r="J536" s="750"/>
    </row>
    <row r="537" spans="1:10" x14ac:dyDescent="0.25">
      <c r="A537" s="738"/>
      <c r="B537" s="749"/>
      <c r="C537" s="749"/>
      <c r="D537" s="749"/>
      <c r="E537" s="749"/>
      <c r="F537" s="749"/>
      <c r="G537" s="749"/>
      <c r="H537" s="749"/>
      <c r="I537" s="749"/>
      <c r="J537" s="750"/>
    </row>
    <row r="538" spans="1:10" x14ac:dyDescent="0.25">
      <c r="A538" s="738"/>
      <c r="B538" s="749"/>
      <c r="C538" s="749"/>
      <c r="D538" s="749"/>
      <c r="E538" s="749"/>
      <c r="F538" s="749"/>
      <c r="G538" s="749"/>
      <c r="H538" s="749"/>
      <c r="I538" s="749"/>
      <c r="J538" s="750"/>
    </row>
    <row r="539" spans="1:10" x14ac:dyDescent="0.25">
      <c r="A539" s="738"/>
      <c r="B539" s="749"/>
      <c r="C539" s="749"/>
      <c r="D539" s="749"/>
      <c r="E539" s="749"/>
      <c r="F539" s="749"/>
      <c r="G539" s="749"/>
      <c r="H539" s="749"/>
      <c r="I539" s="749"/>
      <c r="J539" s="750"/>
    </row>
    <row r="540" spans="1:10" x14ac:dyDescent="0.25">
      <c r="A540" s="738"/>
      <c r="B540" s="749"/>
      <c r="C540" s="749"/>
      <c r="D540" s="749"/>
      <c r="E540" s="749"/>
      <c r="F540" s="749"/>
      <c r="G540" s="749"/>
      <c r="H540" s="749"/>
      <c r="I540" s="749"/>
      <c r="J540" s="750"/>
    </row>
    <row r="541" spans="1:10" x14ac:dyDescent="0.25">
      <c r="A541" s="736"/>
      <c r="B541" s="749"/>
      <c r="C541" s="749"/>
      <c r="D541" s="749"/>
      <c r="E541" s="749"/>
      <c r="F541" s="749"/>
      <c r="G541" s="749"/>
      <c r="H541" s="749"/>
      <c r="I541" s="749"/>
      <c r="J541" s="750"/>
    </row>
    <row r="542" spans="1:10" x14ac:dyDescent="0.25">
      <c r="A542" s="736"/>
      <c r="B542" s="749"/>
      <c r="C542" s="749"/>
      <c r="D542" s="749"/>
      <c r="E542" s="749"/>
      <c r="F542" s="749"/>
      <c r="G542" s="749"/>
      <c r="H542" s="749"/>
      <c r="I542" s="749"/>
      <c r="J542" s="750"/>
    </row>
    <row r="543" spans="1:10" x14ac:dyDescent="0.25">
      <c r="A543" s="736"/>
      <c r="B543" s="749"/>
      <c r="C543" s="749"/>
      <c r="D543" s="749"/>
      <c r="E543" s="749"/>
      <c r="F543" s="749"/>
      <c r="G543" s="749"/>
      <c r="H543" s="749"/>
      <c r="I543" s="749"/>
      <c r="J543" s="750"/>
    </row>
    <row r="544" spans="1:10" x14ac:dyDescent="0.25">
      <c r="A544" s="736"/>
      <c r="B544" s="749"/>
      <c r="C544" s="749"/>
      <c r="D544" s="749"/>
      <c r="E544" s="749"/>
      <c r="F544" s="749"/>
      <c r="G544" s="749"/>
      <c r="H544" s="749"/>
      <c r="I544" s="749"/>
      <c r="J544" s="750"/>
    </row>
    <row r="545" spans="1:10" x14ac:dyDescent="0.25">
      <c r="A545" s="736"/>
      <c r="B545" s="749"/>
      <c r="C545" s="749"/>
      <c r="D545" s="749"/>
      <c r="E545" s="749"/>
      <c r="F545" s="749"/>
      <c r="G545" s="749"/>
      <c r="H545" s="749"/>
      <c r="I545" s="749"/>
      <c r="J545" s="750"/>
    </row>
    <row r="546" spans="1:10" x14ac:dyDescent="0.25">
      <c r="A546" s="736"/>
      <c r="B546" s="749"/>
      <c r="C546" s="749"/>
      <c r="D546" s="749"/>
      <c r="E546" s="749"/>
      <c r="F546" s="749"/>
      <c r="G546" s="749"/>
      <c r="H546" s="749"/>
      <c r="I546" s="749"/>
      <c r="J546" s="750"/>
    </row>
    <row r="547" spans="1:10" x14ac:dyDescent="0.25">
      <c r="A547" s="736"/>
      <c r="B547" s="749"/>
      <c r="C547" s="749"/>
      <c r="D547" s="749"/>
      <c r="E547" s="749"/>
      <c r="F547" s="749"/>
      <c r="G547" s="749"/>
      <c r="H547" s="749"/>
      <c r="I547" s="749"/>
      <c r="J547" s="750"/>
    </row>
    <row r="548" spans="1:10" x14ac:dyDescent="0.25">
      <c r="A548" s="736"/>
      <c r="B548" s="749"/>
      <c r="C548" s="749"/>
      <c r="D548" s="749"/>
      <c r="E548" s="749"/>
      <c r="F548" s="749"/>
      <c r="G548" s="749"/>
      <c r="H548" s="749"/>
      <c r="I548" s="749"/>
      <c r="J548" s="750"/>
    </row>
    <row r="549" spans="1:10" x14ac:dyDescent="0.25">
      <c r="A549" s="736"/>
      <c r="B549" s="749"/>
      <c r="C549" s="749"/>
      <c r="D549" s="749"/>
      <c r="E549" s="749"/>
      <c r="F549" s="749"/>
      <c r="G549" s="749"/>
      <c r="H549" s="749"/>
      <c r="I549" s="749"/>
      <c r="J549" s="750"/>
    </row>
    <row r="550" spans="1:10" x14ac:dyDescent="0.25">
      <c r="A550" s="736"/>
      <c r="B550" s="739"/>
      <c r="C550" s="739"/>
      <c r="D550" s="739"/>
      <c r="E550" s="739"/>
      <c r="F550" s="739"/>
      <c r="G550" s="739"/>
      <c r="H550" s="739"/>
      <c r="I550" s="740" t="s">
        <v>729</v>
      </c>
      <c r="J550" s="737"/>
    </row>
    <row r="551" spans="1:10" x14ac:dyDescent="0.25">
      <c r="A551" s="736"/>
      <c r="B551" s="739"/>
      <c r="C551" s="739"/>
      <c r="D551" s="739"/>
      <c r="E551" s="739"/>
      <c r="F551" s="739"/>
      <c r="G551" s="739"/>
      <c r="H551" s="739"/>
      <c r="I551" s="739"/>
      <c r="J551" s="737"/>
    </row>
    <row r="552" spans="1:10" x14ac:dyDescent="0.25">
      <c r="A552" s="736"/>
      <c r="B552" s="739"/>
      <c r="C552" s="739"/>
      <c r="D552" s="739"/>
      <c r="E552" s="739"/>
      <c r="F552" s="739"/>
      <c r="G552" s="739"/>
      <c r="H552" s="739"/>
      <c r="I552" s="740" t="s">
        <v>730</v>
      </c>
      <c r="J552" s="737"/>
    </row>
    <row r="553" spans="1:10" ht="15.75" thickBot="1" x14ac:dyDescent="0.3">
      <c r="A553" s="741"/>
      <c r="B553" s="742"/>
      <c r="C553" s="742"/>
      <c r="D553" s="742"/>
      <c r="E553" s="742"/>
      <c r="F553" s="742"/>
      <c r="G553" s="742"/>
      <c r="H553" s="742"/>
      <c r="I553" s="739"/>
      <c r="J553" s="743"/>
    </row>
    <row r="554" spans="1:10" x14ac:dyDescent="0.25">
      <c r="I554" s="734"/>
    </row>
    <row r="568" spans="1:10" ht="15.75" thickBot="1" x14ac:dyDescent="0.3"/>
    <row r="569" spans="1:10" ht="15.75" thickBot="1" x14ac:dyDescent="0.3">
      <c r="A569" s="733"/>
      <c r="B569" s="751"/>
      <c r="C569" s="752"/>
      <c r="D569" s="752"/>
      <c r="E569" s="752"/>
      <c r="F569" s="752"/>
      <c r="G569" s="752"/>
      <c r="H569" s="752"/>
      <c r="J569" s="753"/>
    </row>
    <row r="570" spans="1:10" x14ac:dyDescent="0.25">
      <c r="A570" s="736"/>
      <c r="B570" s="754"/>
      <c r="C570" s="754"/>
      <c r="D570" s="754"/>
      <c r="E570" s="754"/>
      <c r="F570" s="754"/>
      <c r="G570" s="754"/>
      <c r="H570" s="754"/>
      <c r="I570" s="752"/>
      <c r="J570" s="755"/>
    </row>
    <row r="571" spans="1:10" x14ac:dyDescent="0.25">
      <c r="A571" s="736"/>
      <c r="B571" s="754"/>
      <c r="C571" s="754"/>
      <c r="D571" s="754"/>
      <c r="E571" s="754"/>
      <c r="F571" s="754"/>
      <c r="G571" s="754"/>
      <c r="H571" s="754"/>
      <c r="I571" s="754"/>
      <c r="J571" s="755"/>
    </row>
    <row r="572" spans="1:10" x14ac:dyDescent="0.25">
      <c r="A572" s="736"/>
      <c r="B572" s="754"/>
      <c r="C572" s="754"/>
      <c r="D572" s="754"/>
      <c r="E572" s="754"/>
      <c r="F572" s="754"/>
      <c r="G572" s="754"/>
      <c r="H572" s="754"/>
      <c r="I572" s="754"/>
      <c r="J572" s="755"/>
    </row>
    <row r="573" spans="1:10" x14ac:dyDescent="0.25">
      <c r="A573" s="736"/>
      <c r="B573" s="754"/>
      <c r="C573" s="754"/>
      <c r="D573" s="754"/>
      <c r="E573" s="754"/>
      <c r="F573" s="754"/>
      <c r="G573" s="754"/>
      <c r="H573" s="754"/>
      <c r="I573" s="754"/>
      <c r="J573" s="755"/>
    </row>
    <row r="574" spans="1:10" x14ac:dyDescent="0.25">
      <c r="A574" s="736"/>
      <c r="B574" s="754"/>
      <c r="C574" s="754"/>
      <c r="D574" s="754"/>
      <c r="E574" s="754"/>
      <c r="F574" s="754"/>
      <c r="G574" s="754"/>
      <c r="H574" s="754"/>
      <c r="I574" s="754"/>
      <c r="J574" s="755"/>
    </row>
    <row r="575" spans="1:10" x14ac:dyDescent="0.25">
      <c r="A575" s="736"/>
      <c r="B575" s="754"/>
      <c r="C575" s="754"/>
      <c r="D575" s="754"/>
      <c r="E575" s="754"/>
      <c r="F575" s="754"/>
      <c r="G575" s="754"/>
      <c r="H575" s="754"/>
      <c r="I575" s="754"/>
      <c r="J575" s="755"/>
    </row>
    <row r="576" spans="1:10" x14ac:dyDescent="0.25">
      <c r="A576" s="736"/>
      <c r="B576" s="754"/>
      <c r="C576" s="754"/>
      <c r="D576" s="754"/>
      <c r="E576" s="754"/>
      <c r="F576" s="754"/>
      <c r="G576" s="754"/>
      <c r="H576" s="754"/>
      <c r="I576" s="754"/>
      <c r="J576" s="755"/>
    </row>
    <row r="577" spans="1:10" x14ac:dyDescent="0.25">
      <c r="A577" s="738"/>
      <c r="B577" s="754"/>
      <c r="C577" s="754"/>
      <c r="D577" s="754"/>
      <c r="E577" s="754"/>
      <c r="F577" s="754"/>
      <c r="G577" s="754"/>
      <c r="H577" s="754"/>
      <c r="I577" s="754"/>
      <c r="J577" s="755"/>
    </row>
    <row r="578" spans="1:10" x14ac:dyDescent="0.25">
      <c r="A578" s="738"/>
      <c r="B578" s="754"/>
      <c r="C578" s="754"/>
      <c r="D578" s="754"/>
      <c r="E578" s="754"/>
      <c r="F578" s="754"/>
      <c r="G578" s="754"/>
      <c r="H578" s="754"/>
      <c r="I578" s="754"/>
      <c r="J578" s="755"/>
    </row>
    <row r="579" spans="1:10" x14ac:dyDescent="0.25">
      <c r="A579" s="738"/>
      <c r="B579" s="754"/>
      <c r="C579" s="754"/>
      <c r="D579" s="754"/>
      <c r="E579" s="754"/>
      <c r="F579" s="754"/>
      <c r="G579" s="754"/>
      <c r="H579" s="754"/>
      <c r="I579" s="754"/>
      <c r="J579" s="755"/>
    </row>
    <row r="580" spans="1:10" x14ac:dyDescent="0.25">
      <c r="A580" s="738"/>
      <c r="B580" s="754"/>
      <c r="C580" s="754"/>
      <c r="D580" s="754"/>
      <c r="E580" s="754"/>
      <c r="F580" s="754"/>
      <c r="G580" s="754"/>
      <c r="H580" s="754"/>
      <c r="I580" s="754"/>
      <c r="J580" s="755"/>
    </row>
    <row r="581" spans="1:10" x14ac:dyDescent="0.25">
      <c r="A581" s="738"/>
      <c r="B581" s="754"/>
      <c r="C581" s="754"/>
      <c r="D581" s="754"/>
      <c r="E581" s="754"/>
      <c r="F581" s="754"/>
      <c r="G581" s="754"/>
      <c r="H581" s="754"/>
      <c r="I581" s="754"/>
      <c r="J581" s="755"/>
    </row>
    <row r="582" spans="1:10" x14ac:dyDescent="0.25">
      <c r="A582" s="738"/>
      <c r="B582" s="754"/>
      <c r="C582" s="754"/>
      <c r="D582" s="754"/>
      <c r="E582" s="754"/>
      <c r="F582" s="754"/>
      <c r="G582" s="754"/>
      <c r="H582" s="754"/>
      <c r="I582" s="754"/>
      <c r="J582" s="755"/>
    </row>
    <row r="583" spans="1:10" x14ac:dyDescent="0.25">
      <c r="A583" s="738"/>
      <c r="B583" s="754"/>
      <c r="C583" s="754"/>
      <c r="D583" s="754"/>
      <c r="E583" s="754"/>
      <c r="F583" s="754"/>
      <c r="G583" s="754"/>
      <c r="H583" s="754"/>
      <c r="I583" s="754"/>
      <c r="J583" s="755"/>
    </row>
    <row r="584" spans="1:10" x14ac:dyDescent="0.25">
      <c r="A584" s="738"/>
      <c r="B584" s="754"/>
      <c r="C584" s="754"/>
      <c r="D584" s="754"/>
      <c r="E584" s="754"/>
      <c r="F584" s="754"/>
      <c r="G584" s="754"/>
      <c r="H584" s="754"/>
      <c r="I584" s="754"/>
      <c r="J584" s="755"/>
    </row>
    <row r="585" spans="1:10" x14ac:dyDescent="0.25">
      <c r="A585" s="738"/>
      <c r="B585" s="754"/>
      <c r="C585" s="754"/>
      <c r="D585" s="754"/>
      <c r="E585" s="754"/>
      <c r="F585" s="754"/>
      <c r="G585" s="754"/>
      <c r="H585" s="754"/>
      <c r="I585" s="754"/>
      <c r="J585" s="755"/>
    </row>
    <row r="586" spans="1:10" x14ac:dyDescent="0.25">
      <c r="A586" s="738"/>
      <c r="B586" s="754"/>
      <c r="C586" s="754"/>
      <c r="D586" s="754"/>
      <c r="E586" s="754"/>
      <c r="F586" s="754"/>
      <c r="G586" s="754"/>
      <c r="H586" s="754"/>
      <c r="I586" s="754"/>
      <c r="J586" s="755"/>
    </row>
    <row r="587" spans="1:10" x14ac:dyDescent="0.25">
      <c r="A587" s="738"/>
      <c r="B587" s="754"/>
      <c r="C587" s="754"/>
      <c r="D587" s="754"/>
      <c r="E587" s="754"/>
      <c r="F587" s="754"/>
      <c r="G587" s="754"/>
      <c r="H587" s="754"/>
      <c r="I587" s="754"/>
      <c r="J587" s="755"/>
    </row>
    <row r="588" spans="1:10" x14ac:dyDescent="0.25">
      <c r="A588" s="738"/>
      <c r="B588" s="754"/>
      <c r="C588" s="754"/>
      <c r="D588" s="754"/>
      <c r="E588" s="754"/>
      <c r="F588" s="754"/>
      <c r="G588" s="754"/>
      <c r="H588" s="754"/>
      <c r="I588" s="754"/>
      <c r="J588" s="755"/>
    </row>
    <row r="589" spans="1:10" x14ac:dyDescent="0.25">
      <c r="A589" s="738"/>
      <c r="B589" s="754"/>
      <c r="C589" s="754"/>
      <c r="D589" s="754"/>
      <c r="E589" s="754"/>
      <c r="F589" s="754"/>
      <c r="G589" s="754"/>
      <c r="H589" s="754"/>
      <c r="I589" s="754"/>
      <c r="J589" s="755"/>
    </row>
    <row r="590" spans="1:10" x14ac:dyDescent="0.25">
      <c r="A590" s="738"/>
      <c r="B590" s="754"/>
      <c r="C590" s="754"/>
      <c r="D590" s="754"/>
      <c r="E590" s="754"/>
      <c r="F590" s="754"/>
      <c r="G590" s="754"/>
      <c r="H590" s="754"/>
      <c r="I590" s="754"/>
      <c r="J590" s="755"/>
    </row>
    <row r="591" spans="1:10" x14ac:dyDescent="0.25">
      <c r="A591" s="738"/>
      <c r="B591" s="754"/>
      <c r="C591" s="754"/>
      <c r="D591" s="754"/>
      <c r="E591" s="754"/>
      <c r="F591" s="754"/>
      <c r="G591" s="754"/>
      <c r="H591" s="754"/>
      <c r="I591" s="754"/>
      <c r="J591" s="755"/>
    </row>
    <row r="592" spans="1:10" x14ac:dyDescent="0.25">
      <c r="A592" s="738"/>
      <c r="B592" s="754"/>
      <c r="C592" s="754"/>
      <c r="D592" s="754"/>
      <c r="E592" s="754"/>
      <c r="F592" s="754"/>
      <c r="G592" s="754"/>
      <c r="H592" s="754"/>
      <c r="I592" s="754"/>
      <c r="J592" s="755"/>
    </row>
    <row r="593" spans="1:10" x14ac:dyDescent="0.25">
      <c r="A593" s="738"/>
      <c r="B593" s="754"/>
      <c r="C593" s="754"/>
      <c r="D593" s="754"/>
      <c r="E593" s="754"/>
      <c r="F593" s="754"/>
      <c r="G593" s="754"/>
      <c r="H593" s="754"/>
      <c r="I593" s="754"/>
      <c r="J593" s="755"/>
    </row>
    <row r="594" spans="1:10" x14ac:dyDescent="0.25">
      <c r="A594" s="736"/>
      <c r="B594" s="754"/>
      <c r="C594" s="754"/>
      <c r="D594" s="754"/>
      <c r="E594" s="754"/>
      <c r="F594" s="754"/>
      <c r="G594" s="754"/>
      <c r="H594" s="754"/>
      <c r="I594" s="754"/>
      <c r="J594" s="755"/>
    </row>
    <row r="595" spans="1:10" x14ac:dyDescent="0.25">
      <c r="A595" s="736"/>
      <c r="B595" s="754"/>
      <c r="C595" s="754"/>
      <c r="D595" s="754"/>
      <c r="E595" s="754"/>
      <c r="F595" s="754"/>
      <c r="G595" s="754"/>
      <c r="H595" s="754"/>
      <c r="I595" s="754"/>
      <c r="J595" s="755"/>
    </row>
    <row r="596" spans="1:10" x14ac:dyDescent="0.25">
      <c r="A596" s="736"/>
      <c r="B596" s="754"/>
      <c r="C596" s="754"/>
      <c r="D596" s="754"/>
      <c r="E596" s="754"/>
      <c r="F596" s="754"/>
      <c r="G596" s="754"/>
      <c r="H596" s="754"/>
      <c r="I596" s="754"/>
      <c r="J596" s="755"/>
    </row>
    <row r="597" spans="1:10" x14ac:dyDescent="0.25">
      <c r="A597" s="736"/>
      <c r="B597" s="754"/>
      <c r="C597" s="754"/>
      <c r="D597" s="754"/>
      <c r="E597" s="754"/>
      <c r="F597" s="754"/>
      <c r="G597" s="754"/>
      <c r="H597" s="754"/>
      <c r="I597" s="754"/>
      <c r="J597" s="755"/>
    </row>
    <row r="598" spans="1:10" x14ac:dyDescent="0.25">
      <c r="A598" s="736"/>
      <c r="B598" s="754"/>
      <c r="C598" s="754"/>
      <c r="D598" s="754"/>
      <c r="E598" s="754"/>
      <c r="F598" s="754"/>
      <c r="G598" s="754"/>
      <c r="H598" s="754"/>
      <c r="I598" s="754"/>
      <c r="J598" s="755"/>
    </row>
    <row r="599" spans="1:10" x14ac:dyDescent="0.25">
      <c r="A599" s="736"/>
      <c r="B599" s="754"/>
      <c r="C599" s="754"/>
      <c r="D599" s="754"/>
      <c r="E599" s="754"/>
      <c r="F599" s="754"/>
      <c r="G599" s="754"/>
      <c r="H599" s="754"/>
      <c r="I599" s="754"/>
      <c r="J599" s="755"/>
    </row>
    <row r="600" spans="1:10" x14ac:dyDescent="0.25">
      <c r="A600" s="736"/>
      <c r="B600" s="754"/>
      <c r="C600" s="754"/>
      <c r="D600" s="754"/>
      <c r="E600" s="754"/>
      <c r="F600" s="754"/>
      <c r="G600" s="754"/>
      <c r="H600" s="754"/>
      <c r="I600" s="754"/>
      <c r="J600" s="755"/>
    </row>
    <row r="601" spans="1:10" x14ac:dyDescent="0.25">
      <c r="A601" s="736"/>
      <c r="B601" s="754"/>
      <c r="C601" s="754"/>
      <c r="D601" s="754"/>
      <c r="E601" s="754"/>
      <c r="F601" s="754"/>
      <c r="G601" s="754"/>
      <c r="H601" s="754"/>
      <c r="I601" s="754"/>
      <c r="J601" s="755"/>
    </row>
    <row r="602" spans="1:10" x14ac:dyDescent="0.25">
      <c r="A602" s="736"/>
      <c r="B602" s="754"/>
      <c r="C602" s="754"/>
      <c r="D602" s="754"/>
      <c r="E602" s="754"/>
      <c r="F602" s="754"/>
      <c r="G602" s="754"/>
      <c r="H602" s="754"/>
      <c r="I602" s="754"/>
      <c r="J602" s="755"/>
    </row>
    <row r="603" spans="1:10" x14ac:dyDescent="0.25">
      <c r="A603" s="736"/>
      <c r="B603" s="739"/>
      <c r="C603" s="739"/>
      <c r="D603" s="739"/>
      <c r="E603" s="739"/>
      <c r="F603" s="739"/>
      <c r="G603" s="739"/>
      <c r="H603" s="739"/>
      <c r="I603" s="754"/>
      <c r="J603" s="737"/>
    </row>
    <row r="604" spans="1:10" x14ac:dyDescent="0.25">
      <c r="A604" s="736"/>
      <c r="B604" s="739"/>
      <c r="C604" s="739"/>
      <c r="D604" s="739"/>
      <c r="E604" s="739"/>
      <c r="F604" s="739"/>
      <c r="G604" s="739"/>
      <c r="H604" s="739"/>
      <c r="I604" s="739"/>
      <c r="J604" s="737"/>
    </row>
    <row r="605" spans="1:10" x14ac:dyDescent="0.25">
      <c r="A605" s="736"/>
      <c r="B605" s="739"/>
      <c r="C605" s="739"/>
      <c r="D605" s="739"/>
      <c r="E605" s="739"/>
      <c r="F605" s="739"/>
      <c r="G605" s="739"/>
      <c r="H605" s="739"/>
      <c r="I605" s="739"/>
      <c r="J605" s="737"/>
    </row>
    <row r="606" spans="1:10" x14ac:dyDescent="0.25">
      <c r="A606" s="736"/>
      <c r="B606" s="739"/>
      <c r="C606" s="739"/>
      <c r="D606" s="739"/>
      <c r="E606" s="739"/>
      <c r="F606" s="739"/>
      <c r="G606" s="739"/>
      <c r="H606" s="739"/>
      <c r="I606" s="739"/>
      <c r="J606" s="737"/>
    </row>
    <row r="607" spans="1:10" x14ac:dyDescent="0.25">
      <c r="A607" s="736"/>
      <c r="B607" s="739"/>
      <c r="C607" s="739"/>
      <c r="D607" s="739"/>
      <c r="E607" s="739"/>
      <c r="F607" s="739"/>
      <c r="G607" s="739"/>
      <c r="H607" s="739"/>
      <c r="I607" s="739"/>
      <c r="J607" s="737"/>
    </row>
    <row r="608" spans="1:10" x14ac:dyDescent="0.25">
      <c r="A608" s="736"/>
      <c r="B608" s="739"/>
      <c r="C608" s="739"/>
      <c r="D608" s="739"/>
      <c r="E608" s="739"/>
      <c r="F608" s="739"/>
      <c r="G608" s="739"/>
      <c r="H608" s="739"/>
      <c r="I608" s="739"/>
      <c r="J608" s="737"/>
    </row>
    <row r="609" spans="1:10" x14ac:dyDescent="0.25">
      <c r="A609" s="736"/>
      <c r="B609" s="739"/>
      <c r="C609" s="739"/>
      <c r="D609" s="739"/>
      <c r="E609" s="739"/>
      <c r="F609" s="739"/>
      <c r="G609" s="739"/>
      <c r="H609" s="739"/>
      <c r="I609" s="739"/>
      <c r="J609" s="737"/>
    </row>
    <row r="610" spans="1:10" x14ac:dyDescent="0.25">
      <c r="A610" s="736"/>
      <c r="B610" s="739"/>
      <c r="C610" s="739"/>
      <c r="D610" s="739"/>
      <c r="E610" s="739"/>
      <c r="F610" s="739"/>
      <c r="G610" s="739"/>
      <c r="H610" s="739"/>
      <c r="I610" s="739"/>
      <c r="J610" s="737"/>
    </row>
    <row r="611" spans="1:10" x14ac:dyDescent="0.25">
      <c r="A611" s="736"/>
      <c r="B611" s="739"/>
      <c r="C611" s="739"/>
      <c r="D611" s="739"/>
      <c r="E611" s="739"/>
      <c r="F611" s="739"/>
      <c r="G611" s="739"/>
      <c r="H611" s="739"/>
      <c r="I611" s="739"/>
      <c r="J611" s="737"/>
    </row>
    <row r="612" spans="1:10" x14ac:dyDescent="0.25">
      <c r="A612" s="736"/>
      <c r="B612" s="739"/>
      <c r="C612" s="739"/>
      <c r="D612" s="739"/>
      <c r="E612" s="739"/>
      <c r="F612" s="739"/>
      <c r="G612" s="739"/>
      <c r="H612" s="739"/>
      <c r="I612" s="739"/>
      <c r="J612" s="737"/>
    </row>
    <row r="613" spans="1:10" x14ac:dyDescent="0.25">
      <c r="A613" s="736"/>
      <c r="B613" s="739"/>
      <c r="C613" s="739"/>
      <c r="D613" s="739"/>
      <c r="E613" s="739"/>
      <c r="F613" s="739"/>
      <c r="G613" s="739"/>
      <c r="H613" s="739"/>
      <c r="I613" s="740" t="s">
        <v>731</v>
      </c>
      <c r="J613" s="737"/>
    </row>
    <row r="614" spans="1:10" ht="15.75" thickBot="1" x14ac:dyDescent="0.3">
      <c r="A614" s="741"/>
      <c r="B614" s="742"/>
      <c r="C614" s="742"/>
      <c r="D614" s="742"/>
      <c r="E614" s="742"/>
      <c r="F614" s="742"/>
      <c r="G614" s="742"/>
      <c r="H614" s="742"/>
      <c r="I614" s="742"/>
      <c r="J614" s="743"/>
    </row>
  </sheetData>
  <mergeCells count="16">
    <mergeCell ref="B281:J326"/>
    <mergeCell ref="B337:J382"/>
    <mergeCell ref="B395:J440"/>
    <mergeCell ref="B453:J498"/>
    <mergeCell ref="B7:I49"/>
    <mergeCell ref="A54:J55"/>
    <mergeCell ref="B57:I97"/>
    <mergeCell ref="B114:I157"/>
    <mergeCell ref="B169:I212"/>
    <mergeCell ref="B226:J270"/>
    <mergeCell ref="A5:I5"/>
    <mergeCell ref="A1:I1"/>
    <mergeCell ref="A2:I2"/>
    <mergeCell ref="A3:J3"/>
    <mergeCell ref="L3:R3"/>
    <mergeCell ref="A4:I4"/>
  </mergeCells>
  <pageMargins left="0.43307086614173229" right="0.35433070866141736" top="0.995" bottom="0.64" header="0.31496062992125984" footer="0.31496062992125984"/>
  <pageSetup paperSize="9" scale="86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21" r:id="rId4">
          <objectPr defaultSize="0" r:id="rId5">
            <anchor moveWithCells="1">
              <from>
                <xdr:col>0</xdr:col>
                <xdr:colOff>66675</xdr:colOff>
                <xdr:row>5</xdr:row>
                <xdr:rowOff>57150</xdr:rowOff>
              </from>
              <to>
                <xdr:col>9</xdr:col>
                <xdr:colOff>485775</xdr:colOff>
                <xdr:row>48</xdr:row>
                <xdr:rowOff>142875</xdr:rowOff>
              </to>
            </anchor>
          </objectPr>
        </oleObject>
      </mc:Choice>
      <mc:Fallback>
        <oleObject progId="Word.Document.12" shapeId="30721" r:id="rId4"/>
      </mc:Fallback>
    </mc:AlternateContent>
    <mc:AlternateContent xmlns:mc="http://schemas.openxmlformats.org/markup-compatibility/2006">
      <mc:Choice Requires="x14">
        <oleObject progId="Word.Document.12" shapeId="30722" r:id="rId6">
          <objectPr defaultSize="0" r:id="rId7">
            <anchor moveWithCells="1">
              <from>
                <xdr:col>0</xdr:col>
                <xdr:colOff>38100</xdr:colOff>
                <xdr:row>56</xdr:row>
                <xdr:rowOff>47625</xdr:rowOff>
              </from>
              <to>
                <xdr:col>9</xdr:col>
                <xdr:colOff>371475</xdr:colOff>
                <xdr:row>99</xdr:row>
                <xdr:rowOff>95250</xdr:rowOff>
              </to>
            </anchor>
          </objectPr>
        </oleObject>
      </mc:Choice>
      <mc:Fallback>
        <oleObject progId="Word.Document.12" shapeId="30722" r:id="rId6"/>
      </mc:Fallback>
    </mc:AlternateContent>
    <mc:AlternateContent xmlns:mc="http://schemas.openxmlformats.org/markup-compatibility/2006">
      <mc:Choice Requires="x14">
        <oleObject progId="Word.Document.12" shapeId="30723" r:id="rId8">
          <objectPr defaultSize="0" r:id="rId9">
            <anchor moveWithCells="1">
              <from>
                <xdr:col>1</xdr:col>
                <xdr:colOff>28575</xdr:colOff>
                <xdr:row>112</xdr:row>
                <xdr:rowOff>171450</xdr:rowOff>
              </from>
              <to>
                <xdr:col>9</xdr:col>
                <xdr:colOff>723900</xdr:colOff>
                <xdr:row>154</xdr:row>
                <xdr:rowOff>76200</xdr:rowOff>
              </to>
            </anchor>
          </objectPr>
        </oleObject>
      </mc:Choice>
      <mc:Fallback>
        <oleObject progId="Word.Document.12" shapeId="30723" r:id="rId8"/>
      </mc:Fallback>
    </mc:AlternateContent>
    <mc:AlternateContent xmlns:mc="http://schemas.openxmlformats.org/markup-compatibility/2006">
      <mc:Choice Requires="x14">
        <oleObject progId="Word.Document.12" shapeId="30724" r:id="rId10">
          <objectPr defaultSize="0" r:id="rId11">
            <anchor moveWithCells="1">
              <from>
                <xdr:col>1</xdr:col>
                <xdr:colOff>0</xdr:colOff>
                <xdr:row>169</xdr:row>
                <xdr:rowOff>161925</xdr:rowOff>
              </from>
              <to>
                <xdr:col>9</xdr:col>
                <xdr:colOff>581025</xdr:colOff>
                <xdr:row>211</xdr:row>
                <xdr:rowOff>133350</xdr:rowOff>
              </to>
            </anchor>
          </objectPr>
        </oleObject>
      </mc:Choice>
      <mc:Fallback>
        <oleObject progId="Word.Document.12" shapeId="30724" r:id="rId10"/>
      </mc:Fallback>
    </mc:AlternateContent>
    <mc:AlternateContent xmlns:mc="http://schemas.openxmlformats.org/markup-compatibility/2006">
      <mc:Choice Requires="x14">
        <oleObject progId="Word.Document.12" shapeId="30725" r:id="rId12">
          <objectPr defaultSize="0" r:id="rId13">
            <anchor moveWithCells="1">
              <from>
                <xdr:col>1</xdr:col>
                <xdr:colOff>0</xdr:colOff>
                <xdr:row>225</xdr:row>
                <xdr:rowOff>0</xdr:rowOff>
              </from>
              <to>
                <xdr:col>9</xdr:col>
                <xdr:colOff>647700</xdr:colOff>
                <xdr:row>267</xdr:row>
                <xdr:rowOff>57150</xdr:rowOff>
              </to>
            </anchor>
          </objectPr>
        </oleObject>
      </mc:Choice>
      <mc:Fallback>
        <oleObject progId="Word.Document.12" shapeId="30725" r:id="rId12"/>
      </mc:Fallback>
    </mc:AlternateContent>
    <mc:AlternateContent xmlns:mc="http://schemas.openxmlformats.org/markup-compatibility/2006">
      <mc:Choice Requires="x14">
        <oleObject progId="Word.Document.12" shapeId="30726" r:id="rId14">
          <objectPr defaultSize="0" r:id="rId15">
            <anchor moveWithCells="1">
              <from>
                <xdr:col>1</xdr:col>
                <xdr:colOff>0</xdr:colOff>
                <xdr:row>280</xdr:row>
                <xdr:rowOff>0</xdr:rowOff>
              </from>
              <to>
                <xdr:col>9</xdr:col>
                <xdr:colOff>647700</xdr:colOff>
                <xdr:row>323</xdr:row>
                <xdr:rowOff>28575</xdr:rowOff>
              </to>
            </anchor>
          </objectPr>
        </oleObject>
      </mc:Choice>
      <mc:Fallback>
        <oleObject progId="Word.Document.12" shapeId="30726" r:id="rId14"/>
      </mc:Fallback>
    </mc:AlternateContent>
    <mc:AlternateContent xmlns:mc="http://schemas.openxmlformats.org/markup-compatibility/2006">
      <mc:Choice Requires="x14">
        <oleObject progId="Word.Document.12" shapeId="30727" r:id="rId16">
          <objectPr defaultSize="0" r:id="rId17">
            <anchor moveWithCells="1">
              <from>
                <xdr:col>1</xdr:col>
                <xdr:colOff>0</xdr:colOff>
                <xdr:row>336</xdr:row>
                <xdr:rowOff>0</xdr:rowOff>
              </from>
              <to>
                <xdr:col>9</xdr:col>
                <xdr:colOff>638175</xdr:colOff>
                <xdr:row>380</xdr:row>
                <xdr:rowOff>85725</xdr:rowOff>
              </to>
            </anchor>
          </objectPr>
        </oleObject>
      </mc:Choice>
      <mc:Fallback>
        <oleObject progId="Word.Document.12" shapeId="30727" r:id="rId16"/>
      </mc:Fallback>
    </mc:AlternateContent>
    <mc:AlternateContent xmlns:mc="http://schemas.openxmlformats.org/markup-compatibility/2006">
      <mc:Choice Requires="x14">
        <oleObject progId="Word.Document.12" shapeId="30728" r:id="rId18">
          <objectPr defaultSize="0" r:id="rId19">
            <anchor moveWithCells="1">
              <from>
                <xdr:col>1</xdr:col>
                <xdr:colOff>0</xdr:colOff>
                <xdr:row>394</xdr:row>
                <xdr:rowOff>0</xdr:rowOff>
              </from>
              <to>
                <xdr:col>9</xdr:col>
                <xdr:colOff>638175</xdr:colOff>
                <xdr:row>438</xdr:row>
                <xdr:rowOff>133350</xdr:rowOff>
              </to>
            </anchor>
          </objectPr>
        </oleObject>
      </mc:Choice>
      <mc:Fallback>
        <oleObject progId="Word.Document.12" shapeId="30728" r:id="rId18"/>
      </mc:Fallback>
    </mc:AlternateContent>
    <mc:AlternateContent xmlns:mc="http://schemas.openxmlformats.org/markup-compatibility/2006">
      <mc:Choice Requires="x14">
        <oleObject progId="Word.Document.12" shapeId="30729" r:id="rId20">
          <objectPr defaultSize="0" r:id="rId21">
            <anchor moveWithCells="1">
              <from>
                <xdr:col>1</xdr:col>
                <xdr:colOff>0</xdr:colOff>
                <xdr:row>452</xdr:row>
                <xdr:rowOff>0</xdr:rowOff>
              </from>
              <to>
                <xdr:col>9</xdr:col>
                <xdr:colOff>647700</xdr:colOff>
                <xdr:row>496</xdr:row>
                <xdr:rowOff>66675</xdr:rowOff>
              </to>
            </anchor>
          </objectPr>
        </oleObject>
      </mc:Choice>
      <mc:Fallback>
        <oleObject progId="Word.Document.12" shapeId="30729" r:id="rId20"/>
      </mc:Fallback>
    </mc:AlternateContent>
    <mc:AlternateContent xmlns:mc="http://schemas.openxmlformats.org/markup-compatibility/2006">
      <mc:Choice Requires="x14">
        <oleObject progId="Word.Document.12" shapeId="30730" r:id="rId22">
          <objectPr defaultSize="0" r:id="rId23">
            <anchor moveWithCells="1">
              <from>
                <xdr:col>1</xdr:col>
                <xdr:colOff>9525</xdr:colOff>
                <xdr:row>512</xdr:row>
                <xdr:rowOff>104775</xdr:rowOff>
              </from>
              <to>
                <xdr:col>9</xdr:col>
                <xdr:colOff>723900</xdr:colOff>
                <xdr:row>553</xdr:row>
                <xdr:rowOff>0</xdr:rowOff>
              </to>
            </anchor>
          </objectPr>
        </oleObject>
      </mc:Choice>
      <mc:Fallback>
        <oleObject progId="Word.Document.12" shapeId="30730" r:id="rId22"/>
      </mc:Fallback>
    </mc:AlternateContent>
    <mc:AlternateContent xmlns:mc="http://schemas.openxmlformats.org/markup-compatibility/2006">
      <mc:Choice Requires="x14">
        <oleObject progId="Word.Document.12" shapeId="30731" r:id="rId24">
          <objectPr defaultSize="0" r:id="rId25">
            <anchor moveWithCells="1">
              <from>
                <xdr:col>1</xdr:col>
                <xdr:colOff>0</xdr:colOff>
                <xdr:row>568</xdr:row>
                <xdr:rowOff>0</xdr:rowOff>
              </from>
              <to>
                <xdr:col>9</xdr:col>
                <xdr:colOff>619125</xdr:colOff>
                <xdr:row>610</xdr:row>
                <xdr:rowOff>161925</xdr:rowOff>
              </to>
            </anchor>
          </objectPr>
        </oleObject>
      </mc:Choice>
      <mc:Fallback>
        <oleObject progId="Word.Document.12" shapeId="30731" r:id="rId2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30</vt:i4>
      </vt:variant>
    </vt:vector>
  </HeadingPairs>
  <TitlesOfParts>
    <vt:vector size="59" baseType="lpstr">
      <vt:lpstr>ETCA-I-01</vt:lpstr>
      <vt:lpstr>ETCA-I-02</vt:lpstr>
      <vt:lpstr>ETCA-I-03</vt:lpstr>
      <vt:lpstr>ETCA-I-04</vt:lpstr>
      <vt:lpstr>ETCA-I-05</vt:lpstr>
      <vt:lpstr>ETCA-I-06</vt:lpstr>
      <vt:lpstr>ETCA-I-07</vt:lpstr>
      <vt:lpstr>ETCA-I-08</vt:lpstr>
      <vt:lpstr>ETCA-I-09 Notas</vt:lpstr>
      <vt:lpstr>ETCA-II-10 </vt:lpstr>
      <vt:lpstr>ETCA-II-10-A</vt:lpstr>
      <vt:lpstr>ETCA-II-11 </vt:lpstr>
      <vt:lpstr>ETCA-II-11-A </vt:lpstr>
      <vt:lpstr>ETCA-II-11-B1</vt:lpstr>
      <vt:lpstr>ETCA-II-11-B2</vt:lpstr>
      <vt:lpstr>ETCA-11-B3</vt:lpstr>
      <vt:lpstr>ETCA-II-11-C</vt:lpstr>
      <vt:lpstr>ETCA-II-11-D</vt:lpstr>
      <vt:lpstr>ETCA-II-11-E </vt:lpstr>
      <vt:lpstr>ETCA-II-12</vt:lpstr>
      <vt:lpstr>ETCA-II-13</vt:lpstr>
      <vt:lpstr>ETCA-III-14</vt:lpstr>
      <vt:lpstr>ETCA-III-15</vt:lpstr>
      <vt:lpstr>ETCA-III-16</vt:lpstr>
      <vt:lpstr>ETCA-IV-17</vt:lpstr>
      <vt:lpstr>ETCA-IV-18</vt:lpstr>
      <vt:lpstr>ETCA-IV-19</vt:lpstr>
      <vt:lpstr>ETCA-IV-20</vt:lpstr>
      <vt:lpstr>Lista  FORMATOS</vt:lpstr>
      <vt:lpstr>'ETCA-11-B3'!Área_de_impresión</vt:lpstr>
      <vt:lpstr>'ETCA-I-01'!Área_de_impresión</vt:lpstr>
      <vt:lpstr>'ETCA-I-02'!Área_de_impresión</vt:lpstr>
      <vt:lpstr>'ETCA-I-03'!Área_de_impresión</vt:lpstr>
      <vt:lpstr>'ETCA-I-04'!Área_de_impresión</vt:lpstr>
      <vt:lpstr>'ETCA-I-05'!Área_de_impresión</vt:lpstr>
      <vt:lpstr>'ETCA-I-06'!Área_de_impresión</vt:lpstr>
      <vt:lpstr>'ETCA-I-07'!Área_de_impresión</vt:lpstr>
      <vt:lpstr>'ETCA-I-08'!Área_de_impresión</vt:lpstr>
      <vt:lpstr>'ETCA-II-10 '!Área_de_impresión</vt:lpstr>
      <vt:lpstr>'ETCA-II-10-A'!Área_de_impresión</vt:lpstr>
      <vt:lpstr>'ETCA-II-11 '!Área_de_impresión</vt:lpstr>
      <vt:lpstr>'ETCA-II-11-A '!Área_de_impresión</vt:lpstr>
      <vt:lpstr>'ETCA-II-11-B1'!Área_de_impresión</vt:lpstr>
      <vt:lpstr>'ETCA-II-11-B2'!Área_de_impresión</vt:lpstr>
      <vt:lpstr>'ETCA-II-11-C'!Área_de_impresión</vt:lpstr>
      <vt:lpstr>'ETCA-II-11-D'!Área_de_impresión</vt:lpstr>
      <vt:lpstr>'ETCA-II-11-E '!Área_de_impresión</vt:lpstr>
      <vt:lpstr>'ETCA-II-12'!Área_de_impresión</vt:lpstr>
      <vt:lpstr>'ETCA-II-13'!Área_de_impresión</vt:lpstr>
      <vt:lpstr>'ETCA-III-14'!Área_de_impresión</vt:lpstr>
      <vt:lpstr>'ETCA-III-16'!Área_de_impresión</vt:lpstr>
      <vt:lpstr>'ETCA-IV-17'!Área_de_impresión</vt:lpstr>
      <vt:lpstr>'ETCA-IV-18'!Área_de_impresión</vt:lpstr>
      <vt:lpstr>'ETCA-IV-19'!Área_de_impresión</vt:lpstr>
      <vt:lpstr>'ETCA-IV-20'!Área_de_impresión</vt:lpstr>
      <vt:lpstr>'ETCA-I-02'!Títulos_a_imprimir</vt:lpstr>
      <vt:lpstr>'ETCA-I-04'!Títulos_a_imprimir</vt:lpstr>
      <vt:lpstr>'ETCA-II-10 '!Títulos_a_imprimir</vt:lpstr>
      <vt:lpstr>'ETCA-II-11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LAVEAGA</dc:creator>
  <cp:lastModifiedBy>Maestros</cp:lastModifiedBy>
  <cp:lastPrinted>2016-05-06T16:06:44Z</cp:lastPrinted>
  <dcterms:created xsi:type="dcterms:W3CDTF">2014-03-28T01:13:38Z</dcterms:created>
  <dcterms:modified xsi:type="dcterms:W3CDTF">2016-07-14T17:12:36Z</dcterms:modified>
</cp:coreProperties>
</file>